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vsoc23.sharepoint.com/sites/WVSoccer/Shared Documents/Membership Services/Membership Services on Server/MY FILES/BOD WVSA/2026/"/>
    </mc:Choice>
  </mc:AlternateContent>
  <xr:revisionPtr revIDLastSave="0" documentId="8_{8432C46E-E665-49FE-9B21-41D0079FF4E7}" xr6:coauthVersionLast="47" xr6:coauthVersionMax="47" xr10:uidLastSave="{00000000-0000-0000-0000-000000000000}"/>
  <bookViews>
    <workbookView xWindow="-120" yWindow="-120" windowWidth="29040" windowHeight="15720" xr2:uid="{1E609824-59B4-4621-BD88-B3809D0AD1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2" i="1" l="1"/>
  <c r="O49" i="1"/>
  <c r="O7" i="1"/>
  <c r="O154" i="1"/>
  <c r="N172" i="1"/>
  <c r="H154" i="1"/>
  <c r="H110" i="1" l="1"/>
  <c r="O182" i="1"/>
  <c r="N182" i="1"/>
  <c r="P182" i="1" s="1"/>
  <c r="H182" i="1"/>
  <c r="G182" i="1"/>
  <c r="E182" i="1"/>
  <c r="D182" i="1"/>
  <c r="F182" i="1" s="1"/>
  <c r="O172" i="1"/>
  <c r="H172" i="1"/>
  <c r="J172" i="1"/>
  <c r="E172" i="1"/>
  <c r="D172" i="1"/>
  <c r="O162" i="1"/>
  <c r="P162" i="1" s="1"/>
  <c r="N162" i="1"/>
  <c r="H162" i="1"/>
  <c r="G162" i="1"/>
  <c r="E162" i="1"/>
  <c r="D162" i="1"/>
  <c r="F162" i="1" s="1"/>
  <c r="O146" i="1"/>
  <c r="N146" i="1"/>
  <c r="H146" i="1"/>
  <c r="G146" i="1"/>
  <c r="E146" i="1"/>
  <c r="D146" i="1"/>
  <c r="O143" i="1"/>
  <c r="N143" i="1"/>
  <c r="H143" i="1"/>
  <c r="G143" i="1"/>
  <c r="E143" i="1"/>
  <c r="D143" i="1"/>
  <c r="F143" i="1" s="1"/>
  <c r="O139" i="1"/>
  <c r="N139" i="1"/>
  <c r="P139" i="1" s="1"/>
  <c r="H139" i="1"/>
  <c r="G139" i="1"/>
  <c r="E139" i="1"/>
  <c r="E177" i="1" s="1"/>
  <c r="D139" i="1"/>
  <c r="O134" i="1"/>
  <c r="N134" i="1"/>
  <c r="H134" i="1"/>
  <c r="G134" i="1"/>
  <c r="E134" i="1"/>
  <c r="D134" i="1"/>
  <c r="F134" i="1" s="1"/>
  <c r="O133" i="1"/>
  <c r="O131" i="1"/>
  <c r="N131" i="1"/>
  <c r="P131" i="1" s="1"/>
  <c r="J131" i="1"/>
  <c r="H131" i="1"/>
  <c r="I131" i="1" s="1"/>
  <c r="G131" i="1"/>
  <c r="E131" i="1"/>
  <c r="D131" i="1"/>
  <c r="O125" i="1"/>
  <c r="N125" i="1"/>
  <c r="P125" i="1" s="1"/>
  <c r="H125" i="1"/>
  <c r="G125" i="1"/>
  <c r="I125" i="1" s="1"/>
  <c r="E125" i="1"/>
  <c r="D125" i="1"/>
  <c r="O122" i="1"/>
  <c r="N122" i="1"/>
  <c r="P122" i="1" s="1"/>
  <c r="L122" i="1"/>
  <c r="K122" i="1"/>
  <c r="J122" i="1"/>
  <c r="I122" i="1"/>
  <c r="H122" i="1"/>
  <c r="G122" i="1"/>
  <c r="F122" i="1"/>
  <c r="E122" i="1"/>
  <c r="D122" i="1"/>
  <c r="O110" i="1"/>
  <c r="O108" i="1"/>
  <c r="N108" i="1"/>
  <c r="H108" i="1"/>
  <c r="K108" i="1" s="1"/>
  <c r="G108" i="1"/>
  <c r="E108" i="1"/>
  <c r="D108" i="1"/>
  <c r="F108" i="1" s="1"/>
  <c r="O98" i="1"/>
  <c r="N98" i="1"/>
  <c r="P98" i="1" s="1"/>
  <c r="H98" i="1"/>
  <c r="G98" i="1"/>
  <c r="E98" i="1"/>
  <c r="D98" i="1"/>
  <c r="F98" i="1" s="1"/>
  <c r="O93" i="1"/>
  <c r="P93" i="1" s="1"/>
  <c r="N93" i="1"/>
  <c r="H93" i="1"/>
  <c r="G93" i="1"/>
  <c r="E93" i="1"/>
  <c r="K93" i="1" s="1"/>
  <c r="D93" i="1"/>
  <c r="F93" i="1" s="1"/>
  <c r="N88" i="1"/>
  <c r="N82" i="1" s="1"/>
  <c r="O82" i="1"/>
  <c r="H82" i="1"/>
  <c r="G82" i="1"/>
  <c r="J82" i="1" s="1"/>
  <c r="E82" i="1"/>
  <c r="D82" i="1"/>
  <c r="O71" i="1"/>
  <c r="N71" i="1"/>
  <c r="H71" i="1"/>
  <c r="G71" i="1"/>
  <c r="E71" i="1"/>
  <c r="D71" i="1"/>
  <c r="F71" i="1" s="1"/>
  <c r="O62" i="1"/>
  <c r="N62" i="1"/>
  <c r="H62" i="1"/>
  <c r="G62" i="1"/>
  <c r="J62" i="1" s="1"/>
  <c r="E62" i="1"/>
  <c r="D62" i="1"/>
  <c r="O55" i="1"/>
  <c r="O54" i="1" s="1"/>
  <c r="N54" i="1"/>
  <c r="H54" i="1"/>
  <c r="G54" i="1"/>
  <c r="E54" i="1"/>
  <c r="D54" i="1"/>
  <c r="J54" i="1" s="1"/>
  <c r="O51" i="1"/>
  <c r="O47" i="1"/>
  <c r="N49" i="1"/>
  <c r="N47" i="1" s="1"/>
  <c r="H47" i="1"/>
  <c r="K47" i="1" s="1"/>
  <c r="G47" i="1"/>
  <c r="J47" i="1" s="1"/>
  <c r="E47" i="1"/>
  <c r="D47" i="1"/>
  <c r="F47" i="1" s="1"/>
  <c r="O38" i="1"/>
  <c r="N38" i="1"/>
  <c r="P38" i="1" s="1"/>
  <c r="H38" i="1"/>
  <c r="G38" i="1"/>
  <c r="E38" i="1"/>
  <c r="D38" i="1"/>
  <c r="F38" i="1" s="1"/>
  <c r="O30" i="1"/>
  <c r="N30" i="1"/>
  <c r="P30" i="1" s="1"/>
  <c r="H30" i="1"/>
  <c r="G30" i="1"/>
  <c r="E30" i="1"/>
  <c r="D30" i="1"/>
  <c r="O24" i="1"/>
  <c r="N24" i="1"/>
  <c r="P24" i="1" s="1"/>
  <c r="H24" i="1"/>
  <c r="G24" i="1"/>
  <c r="E24" i="1"/>
  <c r="K24" i="1" s="1"/>
  <c r="D24" i="1"/>
  <c r="F24" i="1" s="1"/>
  <c r="O13" i="1"/>
  <c r="P13" i="1" s="1"/>
  <c r="N13" i="1"/>
  <c r="H13" i="1"/>
  <c r="G13" i="1"/>
  <c r="E13" i="1"/>
  <c r="D13" i="1"/>
  <c r="O10" i="1"/>
  <c r="O5" i="1"/>
  <c r="N5" i="1"/>
  <c r="H5" i="1"/>
  <c r="G5" i="1"/>
  <c r="E5" i="1"/>
  <c r="D5" i="1"/>
  <c r="K172" i="1" l="1"/>
  <c r="F125" i="1"/>
  <c r="K125" i="1"/>
  <c r="K62" i="1"/>
  <c r="J71" i="1"/>
  <c r="L71" i="1" s="1"/>
  <c r="J134" i="1"/>
  <c r="J162" i="1"/>
  <c r="L162" i="1" s="1"/>
  <c r="K54" i="1"/>
  <c r="L54" i="1" s="1"/>
  <c r="K134" i="1"/>
  <c r="K143" i="1"/>
  <c r="K162" i="1"/>
  <c r="P54" i="1"/>
  <c r="P134" i="1"/>
  <c r="P143" i="1"/>
  <c r="P108" i="1"/>
  <c r="K182" i="1"/>
  <c r="J93" i="1"/>
  <c r="L93" i="1" s="1"/>
  <c r="K82" i="1"/>
  <c r="K139" i="1"/>
  <c r="L139" i="1" s="1"/>
  <c r="P62" i="1"/>
  <c r="K98" i="1"/>
  <c r="J143" i="1"/>
  <c r="L143" i="1" s="1"/>
  <c r="K71" i="1"/>
  <c r="F62" i="1"/>
  <c r="F82" i="1"/>
  <c r="J108" i="1"/>
  <c r="J139" i="1"/>
  <c r="F172" i="1"/>
  <c r="P47" i="1"/>
  <c r="P82" i="1"/>
  <c r="P71" i="1"/>
  <c r="P172" i="1"/>
  <c r="K13" i="1"/>
  <c r="F13" i="1"/>
  <c r="K38" i="1"/>
  <c r="J38" i="1"/>
  <c r="L38" i="1" s="1"/>
  <c r="F30" i="1"/>
  <c r="J30" i="1"/>
  <c r="K30" i="1"/>
  <c r="J24" i="1"/>
  <c r="L24" i="1" s="1"/>
  <c r="E176" i="1"/>
  <c r="E179" i="1" s="1"/>
  <c r="E187" i="1" s="1"/>
  <c r="J13" i="1"/>
  <c r="L13" i="1" s="1"/>
  <c r="K5" i="1"/>
  <c r="K131" i="1"/>
  <c r="L131" i="1" s="1"/>
  <c r="L108" i="1"/>
  <c r="I98" i="1"/>
  <c r="L172" i="1"/>
  <c r="L82" i="1"/>
  <c r="L62" i="1"/>
  <c r="I5" i="1"/>
  <c r="J125" i="1"/>
  <c r="J98" i="1"/>
  <c r="G177" i="1"/>
  <c r="G176" i="1"/>
  <c r="J146" i="1"/>
  <c r="I146" i="1"/>
  <c r="L47" i="1"/>
  <c r="O177" i="1"/>
  <c r="N176" i="1"/>
  <c r="O176" i="1"/>
  <c r="P146" i="1"/>
  <c r="F131" i="1"/>
  <c r="I134" i="1"/>
  <c r="H176" i="1"/>
  <c r="I62" i="1"/>
  <c r="F5" i="1"/>
  <c r="D176" i="1"/>
  <c r="J5" i="1"/>
  <c r="I143" i="1"/>
  <c r="D177" i="1"/>
  <c r="I24" i="1"/>
  <c r="I38" i="1"/>
  <c r="F54" i="1"/>
  <c r="I82" i="1"/>
  <c r="F139" i="1"/>
  <c r="F146" i="1"/>
  <c r="I162" i="1"/>
  <c r="N177" i="1"/>
  <c r="I139" i="1"/>
  <c r="H177" i="1"/>
  <c r="P5" i="1"/>
  <c r="I13" i="1"/>
  <c r="I30" i="1"/>
  <c r="I47" i="1"/>
  <c r="I71" i="1"/>
  <c r="I172" i="1"/>
  <c r="I182" i="1"/>
  <c r="I54" i="1"/>
  <c r="I93" i="1"/>
  <c r="I108" i="1"/>
  <c r="K146" i="1"/>
  <c r="J182" i="1"/>
  <c r="L125" i="1" l="1"/>
  <c r="L98" i="1"/>
  <c r="L30" i="1"/>
  <c r="J177" i="1"/>
  <c r="L134" i="1"/>
  <c r="K177" i="1"/>
  <c r="P176" i="1"/>
  <c r="N179" i="1"/>
  <c r="N187" i="1" s="1"/>
  <c r="P177" i="1"/>
  <c r="P179" i="1" s="1"/>
  <c r="P187" i="1" s="1"/>
  <c r="G179" i="1"/>
  <c r="G187" i="1" s="1"/>
  <c r="D179" i="1"/>
  <c r="D187" i="1" s="1"/>
  <c r="K176" i="1"/>
  <c r="K179" i="1" s="1"/>
  <c r="K187" i="1" s="1"/>
  <c r="H179" i="1"/>
  <c r="H187" i="1" s="1"/>
  <c r="I176" i="1"/>
  <c r="J176" i="1"/>
  <c r="L5" i="1"/>
  <c r="O179" i="1"/>
  <c r="O187" i="1" s="1"/>
  <c r="L182" i="1"/>
  <c r="F177" i="1"/>
  <c r="L146" i="1"/>
  <c r="L177" i="1" s="1"/>
  <c r="F176" i="1"/>
  <c r="I177" i="1"/>
  <c r="L176" i="1" l="1"/>
  <c r="L179" i="1" s="1"/>
  <c r="L187" i="1" s="1"/>
  <c r="J179" i="1"/>
  <c r="J187" i="1" s="1"/>
  <c r="F179" i="1"/>
  <c r="F187" i="1" s="1"/>
  <c r="I179" i="1"/>
  <c r="I187" i="1" s="1"/>
</calcChain>
</file>

<file path=xl/sharedStrings.xml><?xml version="1.0" encoding="utf-8"?>
<sst xmlns="http://schemas.openxmlformats.org/spreadsheetml/2006/main" count="216" uniqueCount="184">
  <si>
    <t>WVSA Budget Summary for Phys Year24-25</t>
  </si>
  <si>
    <t>Acct #</t>
  </si>
  <si>
    <t>Budget 24-25</t>
  </si>
  <si>
    <t>YTD Actual 25-26</t>
  </si>
  <si>
    <t>Budget Vs Actual 25-26</t>
  </si>
  <si>
    <t>Actual 24-25</t>
  </si>
  <si>
    <t>Descritpion</t>
  </si>
  <si>
    <t>Income</t>
  </si>
  <si>
    <t>Expense</t>
  </si>
  <si>
    <t>Variance</t>
  </si>
  <si>
    <t>Cash Left</t>
  </si>
  <si>
    <t>Administration</t>
  </si>
  <si>
    <t>WVSA AGM</t>
  </si>
  <si>
    <t>USYS AGM</t>
  </si>
  <si>
    <t>60503, 65511</t>
  </si>
  <si>
    <t>President</t>
  </si>
  <si>
    <t>EX-VP</t>
  </si>
  <si>
    <t>BOD Travel</t>
  </si>
  <si>
    <t>United Soccer Coaches</t>
  </si>
  <si>
    <t>Hall of Fame</t>
  </si>
  <si>
    <t>Adult</t>
  </si>
  <si>
    <t>USASA Dues</t>
  </si>
  <si>
    <t>USASA Workshop</t>
  </si>
  <si>
    <t>USASA R1</t>
  </si>
  <si>
    <t>VP Amateur</t>
  </si>
  <si>
    <t>USSF AGM</t>
  </si>
  <si>
    <t>Adult Progrrams</t>
  </si>
  <si>
    <t>Adult Cups</t>
  </si>
  <si>
    <t>Regin 1 Adult Cups</t>
  </si>
  <si>
    <t>Player Fees</t>
  </si>
  <si>
    <t>Presidents Cup</t>
  </si>
  <si>
    <t>USYS Pres Cup ER Entry Fee</t>
  </si>
  <si>
    <t>Presidents Cup Operations</t>
  </si>
  <si>
    <t>Presidents Cup Housing</t>
  </si>
  <si>
    <t>Presidents Cup Referees</t>
  </si>
  <si>
    <t>\</t>
  </si>
  <si>
    <t>United Cup</t>
  </si>
  <si>
    <t>Awards</t>
  </si>
  <si>
    <t>Travel Reimbursement</t>
  </si>
  <si>
    <t>Referees</t>
  </si>
  <si>
    <t>Operations</t>
  </si>
  <si>
    <t>Houseing-Referees</t>
  </si>
  <si>
    <t>Housing-Cups</t>
  </si>
  <si>
    <t>USYS NC Cup (State Cup)</t>
  </si>
  <si>
    <t>National Cup Entry Fee</t>
  </si>
  <si>
    <t>USYS NC Awards</t>
  </si>
  <si>
    <t>USYS NC Referees</t>
  </si>
  <si>
    <t>61303, 66513, 66514, 68503</t>
  </si>
  <si>
    <t>USYS NC Expenses</t>
  </si>
  <si>
    <t>68501, 68502, 68503</t>
  </si>
  <si>
    <t>USYS NC Operations</t>
  </si>
  <si>
    <t>USYS NC Housing-Referees</t>
  </si>
  <si>
    <t>USYS NC Housing-Cups</t>
  </si>
  <si>
    <t>State Championships</t>
  </si>
  <si>
    <t>East Region Cup Hosting</t>
  </si>
  <si>
    <t>410/470</t>
  </si>
  <si>
    <t>East Region Cup PC</t>
  </si>
  <si>
    <t>East Region Hosting NCS</t>
  </si>
  <si>
    <t>47003, 47004, 42503</t>
  </si>
  <si>
    <t>61402, 61501, 65511, 67504</t>
  </si>
  <si>
    <t>East Region Housing NCS</t>
  </si>
  <si>
    <t>Presidents  Cup Hosting PC</t>
  </si>
  <si>
    <t>41008, 47003</t>
  </si>
  <si>
    <t>61102, 65511</t>
  </si>
  <si>
    <t>USYS ER NCS</t>
  </si>
  <si>
    <t>Grants ERC</t>
  </si>
  <si>
    <t>Open Cup</t>
  </si>
  <si>
    <t>Open Operations</t>
  </si>
  <si>
    <t>Open Awards</t>
  </si>
  <si>
    <t>Open Referees</t>
  </si>
  <si>
    <t>Open Hosting</t>
  </si>
  <si>
    <t>Open Cup Housing-Referees</t>
  </si>
  <si>
    <t>Open Cup Housing-Cups</t>
  </si>
  <si>
    <t>Open</t>
  </si>
  <si>
    <t>Coaching</t>
  </si>
  <si>
    <t>Travel DOC</t>
  </si>
  <si>
    <t>Courses</t>
  </si>
  <si>
    <t>Grass Roots</t>
  </si>
  <si>
    <t>62003, 65511</t>
  </si>
  <si>
    <t>Materials</t>
  </si>
  <si>
    <t>Reimb Expenses</t>
  </si>
  <si>
    <t>Cont Education</t>
  </si>
  <si>
    <t>Workshop</t>
  </si>
  <si>
    <t>Donations</t>
  </si>
  <si>
    <t>ODP/Men</t>
  </si>
  <si>
    <t>WV Mini Camp</t>
  </si>
  <si>
    <t>Tryouts/Training</t>
  </si>
  <si>
    <t>R1 Tournament</t>
  </si>
  <si>
    <t>Events</t>
  </si>
  <si>
    <t>43004, 43006</t>
  </si>
  <si>
    <t>Gear</t>
  </si>
  <si>
    <t>Coach-Exp Reim</t>
  </si>
  <si>
    <t>USYSA East Reg ODP</t>
  </si>
  <si>
    <t>VA Friendlies</t>
  </si>
  <si>
    <t>ODP/Women</t>
  </si>
  <si>
    <t>43504, 43506</t>
  </si>
  <si>
    <t>ODP/Program</t>
  </si>
  <si>
    <t>Director Event Fees</t>
  </si>
  <si>
    <t>Director Expenses</t>
  </si>
  <si>
    <t>ODP Fundraising</t>
  </si>
  <si>
    <t>Referee</t>
  </si>
  <si>
    <t>Flipping Coins</t>
  </si>
  <si>
    <t>SRA</t>
  </si>
  <si>
    <t>Regional Delegations</t>
  </si>
  <si>
    <t>Guest Mentors</t>
  </si>
  <si>
    <t>US Soccer Ref Workshop</t>
  </si>
  <si>
    <t>Support for Ref Travel</t>
  </si>
  <si>
    <t>SRP Support to Overhead</t>
  </si>
  <si>
    <t>Referee Materials</t>
  </si>
  <si>
    <t>Registration Fees</t>
  </si>
  <si>
    <t>Youth</t>
  </si>
  <si>
    <t>400/455</t>
  </si>
  <si>
    <t>VP Youth</t>
  </si>
  <si>
    <t>USYS Dues</t>
  </si>
  <si>
    <t>67002, 67008</t>
  </si>
  <si>
    <t>Insurance</t>
  </si>
  <si>
    <t>Transaction Fees</t>
  </si>
  <si>
    <t>USYS Workshop</t>
  </si>
  <si>
    <t>Background Checks</t>
  </si>
  <si>
    <t>TOPSoccer</t>
  </si>
  <si>
    <t>Youth End of Year Awards</t>
  </si>
  <si>
    <t>TOPSoccer Donations</t>
  </si>
  <si>
    <t>League Fees</t>
  </si>
  <si>
    <t>Misc</t>
  </si>
  <si>
    <t>Risk Management</t>
  </si>
  <si>
    <t>WV Travel League</t>
  </si>
  <si>
    <t>WVSL</t>
  </si>
  <si>
    <t>Great Lakes League</t>
  </si>
  <si>
    <t>Travel</t>
  </si>
  <si>
    <t>Tournaments</t>
  </si>
  <si>
    <t>Travel Guest Players</t>
  </si>
  <si>
    <t>Travel Permits</t>
  </si>
  <si>
    <t>O/S Permission</t>
  </si>
  <si>
    <t>Field Maint</t>
  </si>
  <si>
    <t>Payroll</t>
  </si>
  <si>
    <t>Sponsors/Donation</t>
  </si>
  <si>
    <t>Sponsors USYS</t>
  </si>
  <si>
    <t>Sponsors East Region</t>
  </si>
  <si>
    <t>Office Salary</t>
  </si>
  <si>
    <t>Employees</t>
  </si>
  <si>
    <t>Staff</t>
  </si>
  <si>
    <t>Executive Director</t>
  </si>
  <si>
    <t>Office/L&amp;P Fees</t>
  </si>
  <si>
    <t>Legal</t>
  </si>
  <si>
    <t>Accounting</t>
  </si>
  <si>
    <t>Office/Support</t>
  </si>
  <si>
    <t>640/650</t>
  </si>
  <si>
    <t>Credit Card Fees</t>
  </si>
  <si>
    <t>Interest Income</t>
  </si>
  <si>
    <t>Rent</t>
  </si>
  <si>
    <t>Utilities</t>
  </si>
  <si>
    <t>Interest Expense/Penalties</t>
  </si>
  <si>
    <t>General</t>
  </si>
  <si>
    <t>Property Tax</t>
  </si>
  <si>
    <t>Software</t>
  </si>
  <si>
    <t>Computer Purchase/Repairs</t>
  </si>
  <si>
    <t>Equipment Repairs</t>
  </si>
  <si>
    <t>Copier</t>
  </si>
  <si>
    <t>Postage/Shipping</t>
  </si>
  <si>
    <t>Supplies</t>
  </si>
  <si>
    <t>Publications</t>
  </si>
  <si>
    <t>Office Equip Reimbursement</t>
  </si>
  <si>
    <t>Office/External</t>
  </si>
  <si>
    <t>Travel Exec Director</t>
  </si>
  <si>
    <t>Travel Staff</t>
  </si>
  <si>
    <t>Promotional</t>
  </si>
  <si>
    <t>Vehicle LT&amp;I</t>
  </si>
  <si>
    <t>WV HS</t>
  </si>
  <si>
    <t>42504, 44503</t>
  </si>
  <si>
    <t>Vehicle Maintenance</t>
  </si>
  <si>
    <t>Office Supplies Reimbursement</t>
  </si>
  <si>
    <t>Office/Communications</t>
  </si>
  <si>
    <t>Telephone</t>
  </si>
  <si>
    <t>Web Site</t>
  </si>
  <si>
    <t>Program Total</t>
  </si>
  <si>
    <t>Office/Overhead</t>
  </si>
  <si>
    <t>Operating Budget Total</t>
  </si>
  <si>
    <t>Dedicated Donations</t>
  </si>
  <si>
    <t>Plus One Program</t>
  </si>
  <si>
    <t>John Newton Mem Scholarship</t>
  </si>
  <si>
    <t>Connie Roger Mem Scholarship</t>
  </si>
  <si>
    <t>Grand Total</t>
  </si>
  <si>
    <t>Includes QB Fees</t>
  </si>
  <si>
    <t>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</si>
</sst>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B0F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164" fontId="3" fillId="0" borderId="4" xfId="1" applyNumberFormat="1" applyFont="1" applyBorder="1"/>
    <xf numFmtId="164" fontId="3" fillId="0" borderId="0" xfId="1" applyNumberFormat="1" applyFont="1" applyBorder="1"/>
    <xf numFmtId="164" fontId="3" fillId="0" borderId="5" xfId="1" applyNumberFormat="1" applyFont="1" applyBorder="1" applyAlignment="1">
      <alignment horizontal="center"/>
    </xf>
    <xf numFmtId="0" fontId="5" fillId="2" borderId="0" xfId="0" applyFont="1" applyFill="1"/>
    <xf numFmtId="164" fontId="5" fillId="2" borderId="4" xfId="1" applyNumberFormat="1" applyFont="1" applyFill="1" applyBorder="1"/>
    <xf numFmtId="164" fontId="5" fillId="2" borderId="0" xfId="1" applyNumberFormat="1" applyFont="1" applyFill="1" applyBorder="1"/>
    <xf numFmtId="164" fontId="5" fillId="2" borderId="5" xfId="1" applyNumberFormat="1" applyFont="1" applyFill="1" applyBorder="1"/>
    <xf numFmtId="164" fontId="5" fillId="3" borderId="4" xfId="1" applyNumberFormat="1" applyFont="1" applyFill="1" applyBorder="1"/>
    <xf numFmtId="164" fontId="5" fillId="3" borderId="0" xfId="1" applyNumberFormat="1" applyFont="1" applyFill="1" applyBorder="1"/>
    <xf numFmtId="164" fontId="5" fillId="3" borderId="5" xfId="1" applyNumberFormat="1" applyFont="1" applyFill="1" applyBorder="1"/>
    <xf numFmtId="0" fontId="5" fillId="0" borderId="0" xfId="0" applyFont="1"/>
    <xf numFmtId="0" fontId="6" fillId="0" borderId="0" xfId="0" applyFont="1"/>
    <xf numFmtId="164" fontId="6" fillId="0" borderId="4" xfId="1" applyNumberFormat="1" applyFont="1" applyBorder="1"/>
    <xf numFmtId="164" fontId="6" fillId="0" borderId="0" xfId="1" applyNumberFormat="1" applyFont="1" applyFill="1" applyBorder="1"/>
    <xf numFmtId="164" fontId="6" fillId="0" borderId="5" xfId="1" applyNumberFormat="1" applyFont="1" applyBorder="1"/>
    <xf numFmtId="164" fontId="6" fillId="0" borderId="0" xfId="1" applyNumberFormat="1" applyFont="1" applyBorder="1"/>
    <xf numFmtId="164" fontId="6" fillId="0" borderId="4" xfId="1" applyNumberFormat="1" applyFont="1" applyFill="1" applyBorder="1"/>
    <xf numFmtId="164" fontId="6" fillId="0" borderId="5" xfId="1" applyNumberFormat="1" applyFont="1" applyFill="1" applyBorder="1"/>
    <xf numFmtId="164" fontId="7" fillId="0" borderId="0" xfId="1" applyNumberFormat="1" applyFont="1" applyFill="1" applyBorder="1"/>
    <xf numFmtId="164" fontId="8" fillId="0" borderId="0" xfId="1" applyNumberFormat="1" applyFont="1" applyBorder="1"/>
    <xf numFmtId="0" fontId="5" fillId="2" borderId="0" xfId="0" applyFont="1" applyFill="1" applyAlignment="1">
      <alignment horizontal="right"/>
    </xf>
    <xf numFmtId="0" fontId="6" fillId="0" borderId="6" xfId="0" applyFont="1" applyBorder="1"/>
    <xf numFmtId="164" fontId="6" fillId="0" borderId="7" xfId="1" applyNumberFormat="1" applyFont="1" applyBorder="1"/>
    <xf numFmtId="164" fontId="6" fillId="0" borderId="6" xfId="1" applyNumberFormat="1" applyFont="1" applyBorder="1"/>
    <xf numFmtId="164" fontId="6" fillId="0" borderId="8" xfId="1" applyNumberFormat="1" applyFont="1" applyBorder="1"/>
    <xf numFmtId="164" fontId="5" fillId="0" borderId="9" xfId="1" applyNumberFormat="1" applyFont="1" applyBorder="1"/>
    <xf numFmtId="164" fontId="5" fillId="0" borderId="10" xfId="1" applyNumberFormat="1" applyFont="1" applyBorder="1"/>
    <xf numFmtId="164" fontId="5" fillId="0" borderId="11" xfId="1" applyNumberFormat="1" applyFont="1" applyBorder="1"/>
    <xf numFmtId="164" fontId="6" fillId="0" borderId="12" xfId="1" applyNumberFormat="1" applyFont="1" applyBorder="1"/>
    <xf numFmtId="164" fontId="6" fillId="0" borderId="13" xfId="1" applyNumberFormat="1" applyFont="1" applyBorder="1"/>
    <xf numFmtId="164" fontId="6" fillId="0" borderId="14" xfId="1" applyNumberFormat="1" applyFont="1" applyBorder="1"/>
    <xf numFmtId="164" fontId="6" fillId="0" borderId="15" xfId="1" applyNumberFormat="1" applyFont="1" applyBorder="1"/>
    <xf numFmtId="164" fontId="6" fillId="0" borderId="16" xfId="1" applyNumberFormat="1" applyFont="1" applyBorder="1"/>
    <xf numFmtId="0" fontId="6" fillId="0" borderId="17" xfId="0" applyFont="1" applyBorder="1"/>
    <xf numFmtId="164" fontId="6" fillId="0" borderId="18" xfId="1" applyNumberFormat="1" applyFont="1" applyBorder="1"/>
    <xf numFmtId="164" fontId="6" fillId="0" borderId="17" xfId="1" applyNumberFormat="1" applyFont="1" applyBorder="1"/>
    <xf numFmtId="164" fontId="6" fillId="0" borderId="19" xfId="1" applyNumberFormat="1" applyFont="1" applyBorder="1"/>
    <xf numFmtId="164" fontId="5" fillId="0" borderId="4" xfId="1" applyNumberFormat="1" applyFont="1" applyBorder="1"/>
    <xf numFmtId="164" fontId="5" fillId="0" borderId="0" xfId="1" applyNumberFormat="1" applyFont="1" applyBorder="1"/>
    <xf numFmtId="164" fontId="5" fillId="0" borderId="5" xfId="1" applyNumberFormat="1" applyFont="1" applyBorder="1"/>
    <xf numFmtId="164" fontId="5" fillId="0" borderId="0" xfId="1" applyNumberFormat="1" applyFont="1" applyFill="1" applyBorder="1"/>
    <xf numFmtId="164" fontId="0" fillId="0" borderId="4" xfId="1" applyNumberFormat="1" applyFont="1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164" fontId="0" fillId="0" borderId="4" xfId="1" applyNumberFormat="1" applyFont="1" applyFill="1" applyBorder="1"/>
    <xf numFmtId="164" fontId="0" fillId="0" borderId="0" xfId="1" applyNumberFormat="1" applyFont="1" applyFill="1" applyBorder="1"/>
    <xf numFmtId="164" fontId="0" fillId="0" borderId="5" xfId="1" applyNumberFormat="1" applyFont="1" applyFill="1" applyBorder="1"/>
    <xf numFmtId="0" fontId="0" fillId="5" borderId="0" xfId="0" applyFill="1"/>
    <xf numFmtId="164" fontId="0" fillId="5" borderId="4" xfId="1" applyNumberFormat="1" applyFont="1" applyFill="1" applyBorder="1"/>
    <xf numFmtId="164" fontId="0" fillId="5" borderId="0" xfId="1" applyNumberFormat="1" applyFont="1" applyFill="1" applyBorder="1"/>
    <xf numFmtId="164" fontId="0" fillId="5" borderId="5" xfId="1" applyNumberFormat="1" applyFont="1" applyFill="1" applyBorder="1"/>
    <xf numFmtId="0" fontId="0" fillId="2" borderId="0" xfId="0" applyFill="1"/>
    <xf numFmtId="164" fontId="0" fillId="2" borderId="4" xfId="1" applyNumberFormat="1" applyFont="1" applyFill="1" applyBorder="1"/>
    <xf numFmtId="164" fontId="0" fillId="2" borderId="0" xfId="1" applyNumberFormat="1" applyFont="1" applyFill="1" applyBorder="1"/>
    <xf numFmtId="164" fontId="0" fillId="2" borderId="5" xfId="1" applyNumberFormat="1" applyFont="1" applyFill="1" applyBorder="1"/>
    <xf numFmtId="164" fontId="6" fillId="0" borderId="18" xfId="1" applyNumberFormat="1" applyFont="1" applyFill="1" applyBorder="1"/>
    <xf numFmtId="164" fontId="6" fillId="0" borderId="17" xfId="1" applyNumberFormat="1" applyFont="1" applyFill="1" applyBorder="1"/>
    <xf numFmtId="164" fontId="6" fillId="0" borderId="19" xfId="1" applyNumberFormat="1" applyFont="1" applyFill="1" applyBorder="1"/>
    <xf numFmtId="0" fontId="6" fillId="0" borderId="20" xfId="0" applyFont="1" applyBorder="1"/>
    <xf numFmtId="164" fontId="5" fillId="0" borderId="21" xfId="1" applyNumberFormat="1" applyFont="1" applyBorder="1"/>
    <xf numFmtId="164" fontId="5" fillId="0" borderId="22" xfId="1" applyNumberFormat="1" applyFont="1" applyBorder="1"/>
    <xf numFmtId="164" fontId="5" fillId="0" borderId="23" xfId="1" applyNumberFormat="1" applyFont="1" applyBorder="1"/>
    <xf numFmtId="164" fontId="5" fillId="0" borderId="21" xfId="1" applyNumberFormat="1" applyFont="1" applyFill="1" applyBorder="1"/>
    <xf numFmtId="164" fontId="5" fillId="0" borderId="22" xfId="1" applyNumberFormat="1" applyFont="1" applyFill="1" applyBorder="1"/>
    <xf numFmtId="164" fontId="5" fillId="0" borderId="23" xfId="1" applyNumberFormat="1" applyFont="1" applyFill="1" applyBorder="1"/>
    <xf numFmtId="0" fontId="5" fillId="0" borderId="24" xfId="0" applyFont="1" applyBorder="1"/>
    <xf numFmtId="164" fontId="9" fillId="0" borderId="4" xfId="1" applyNumberFormat="1" applyFont="1" applyFill="1" applyBorder="1"/>
    <xf numFmtId="164" fontId="8" fillId="0" borderId="4" xfId="1" applyNumberFormat="1" applyFont="1" applyFill="1" applyBorder="1"/>
    <xf numFmtId="164" fontId="9" fillId="4" borderId="7" xfId="1" applyNumberFormat="1" applyFont="1" applyFill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center"/>
    </xf>
    <xf numFmtId="164" fontId="4" fillId="0" borderId="3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67DB5-25EB-4885-8C16-2A81DAE58539}">
  <sheetPr>
    <pageSetUpPr fitToPage="1"/>
  </sheetPr>
  <dimension ref="A1:Q187"/>
  <sheetViews>
    <sheetView tabSelected="1" topLeftCell="A170" workbookViewId="0">
      <selection activeCell="D203" sqref="D203"/>
    </sheetView>
  </sheetViews>
  <sheetFormatPr defaultRowHeight="15" x14ac:dyDescent="0.25"/>
  <cols>
    <col min="1" max="1" width="31" customWidth="1"/>
    <col min="2" max="2" width="20.7109375" bestFit="1" customWidth="1"/>
    <col min="3" max="3" width="27.85546875" bestFit="1" customWidth="1"/>
    <col min="4" max="4" width="11.28515625" bestFit="1" customWidth="1"/>
    <col min="5" max="5" width="12.42578125" bestFit="1" customWidth="1"/>
    <col min="6" max="6" width="12.85546875" bestFit="1" customWidth="1"/>
    <col min="7" max="7" width="11.28515625" hidden="1" customWidth="1"/>
    <col min="8" max="8" width="12.42578125" hidden="1" customWidth="1"/>
    <col min="9" max="9" width="12.85546875" hidden="1" customWidth="1"/>
    <col min="10" max="10" width="11.7109375" hidden="1" customWidth="1"/>
    <col min="11" max="11" width="12.42578125" hidden="1" customWidth="1"/>
    <col min="12" max="12" width="13.42578125" hidden="1" customWidth="1"/>
    <col min="13" max="13" width="3.140625" customWidth="1"/>
    <col min="14" max="14" width="11.28515625" bestFit="1" customWidth="1"/>
    <col min="15" max="15" width="12.42578125" bestFit="1" customWidth="1"/>
    <col min="16" max="16" width="12.85546875" bestFit="1" customWidth="1"/>
  </cols>
  <sheetData>
    <row r="1" spans="1:16" ht="23.25" x14ac:dyDescent="0.3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ht="15.75" thickBot="1" x14ac:dyDescent="0.3">
      <c r="A2" s="1">
        <v>46031</v>
      </c>
      <c r="D2" s="2"/>
      <c r="E2" s="2"/>
      <c r="F2" s="2"/>
      <c r="G2" s="2"/>
      <c r="H2" s="2"/>
      <c r="I2" s="2"/>
      <c r="J2" s="2"/>
      <c r="K2" s="2"/>
      <c r="L2" s="2"/>
      <c r="N2" s="2"/>
      <c r="O2" s="2"/>
      <c r="P2" s="2"/>
    </row>
    <row r="3" spans="1:16" ht="21" x14ac:dyDescent="0.35">
      <c r="A3" s="3"/>
      <c r="B3" s="76" t="s">
        <v>1</v>
      </c>
      <c r="C3" s="76"/>
      <c r="D3" s="77" t="s">
        <v>2</v>
      </c>
      <c r="E3" s="78"/>
      <c r="F3" s="79"/>
      <c r="G3" s="80" t="s">
        <v>3</v>
      </c>
      <c r="H3" s="81"/>
      <c r="I3" s="82"/>
      <c r="J3" s="80" t="s">
        <v>4</v>
      </c>
      <c r="K3" s="81"/>
      <c r="L3" s="82"/>
      <c r="M3" s="3"/>
      <c r="N3" s="80" t="s">
        <v>5</v>
      </c>
      <c r="O3" s="81"/>
      <c r="P3" s="82"/>
    </row>
    <row r="4" spans="1:16" ht="21" x14ac:dyDescent="0.35">
      <c r="A4" s="4" t="s">
        <v>6</v>
      </c>
      <c r="B4" s="3" t="s">
        <v>7</v>
      </c>
      <c r="C4" s="5" t="s">
        <v>8</v>
      </c>
      <c r="D4" s="6" t="s">
        <v>7</v>
      </c>
      <c r="E4" s="7" t="s">
        <v>8</v>
      </c>
      <c r="F4" s="8" t="s">
        <v>9</v>
      </c>
      <c r="G4" s="6" t="s">
        <v>7</v>
      </c>
      <c r="H4" s="7" t="s">
        <v>8</v>
      </c>
      <c r="I4" s="8" t="s">
        <v>9</v>
      </c>
      <c r="J4" s="6" t="s">
        <v>7</v>
      </c>
      <c r="K4" s="7" t="s">
        <v>8</v>
      </c>
      <c r="L4" s="8" t="s">
        <v>10</v>
      </c>
      <c r="M4" s="3"/>
      <c r="N4" s="6" t="s">
        <v>7</v>
      </c>
      <c r="O4" s="7" t="s">
        <v>8</v>
      </c>
      <c r="P4" s="8" t="s">
        <v>9</v>
      </c>
    </row>
    <row r="5" spans="1:16" ht="15.75" x14ac:dyDescent="0.25">
      <c r="A5" s="9" t="s">
        <v>11</v>
      </c>
      <c r="B5" s="9">
        <v>420</v>
      </c>
      <c r="C5" s="9">
        <v>605</v>
      </c>
      <c r="D5" s="10">
        <f>SUM(D6:D12)</f>
        <v>500</v>
      </c>
      <c r="E5" s="11">
        <f>SUM(E6:E12)</f>
        <v>11500</v>
      </c>
      <c r="F5" s="12">
        <f>D5-E5</f>
        <v>-11000</v>
      </c>
      <c r="G5" s="10">
        <f>SUM(G6:G12)</f>
        <v>0</v>
      </c>
      <c r="H5" s="11">
        <f>SUM(H6:H12)</f>
        <v>1060.8</v>
      </c>
      <c r="I5" s="12">
        <f>G5-H5</f>
        <v>-1060.8</v>
      </c>
      <c r="J5" s="13">
        <f>G5-D5</f>
        <v>-500</v>
      </c>
      <c r="K5" s="14">
        <f>H5-E5</f>
        <v>-10439.200000000001</v>
      </c>
      <c r="L5" s="15">
        <f>J5-K5</f>
        <v>9939.2000000000007</v>
      </c>
      <c r="M5" s="16"/>
      <c r="N5" s="10">
        <f>SUM(N6:N12)</f>
        <v>0</v>
      </c>
      <c r="O5" s="11">
        <f>SUM(O6:O12)</f>
        <v>6099.99</v>
      </c>
      <c r="P5" s="12">
        <f>N5-O5</f>
        <v>-6099.99</v>
      </c>
    </row>
    <row r="6" spans="1:16" ht="15.75" x14ac:dyDescent="0.25">
      <c r="A6" s="17" t="s">
        <v>12</v>
      </c>
      <c r="B6" s="17"/>
      <c r="C6" s="17">
        <v>60501</v>
      </c>
      <c r="D6" s="18">
        <v>500</v>
      </c>
      <c r="E6" s="19">
        <v>1000</v>
      </c>
      <c r="F6" s="20"/>
      <c r="G6" s="18"/>
      <c r="H6" s="21"/>
      <c r="I6" s="20"/>
      <c r="J6" s="18"/>
      <c r="K6" s="21"/>
      <c r="L6" s="20"/>
      <c r="M6" s="17"/>
      <c r="N6" s="18"/>
      <c r="O6" s="21">
        <v>969.26</v>
      </c>
      <c r="P6" s="20"/>
    </row>
    <row r="7" spans="1:16" ht="15.75" x14ac:dyDescent="0.25">
      <c r="A7" s="17" t="s">
        <v>13</v>
      </c>
      <c r="B7" s="17"/>
      <c r="C7" s="17" t="s">
        <v>14</v>
      </c>
      <c r="D7" s="18"/>
      <c r="E7" s="19">
        <v>3500</v>
      </c>
      <c r="F7" s="20"/>
      <c r="G7" s="18"/>
      <c r="H7" s="21">
        <v>1060.8</v>
      </c>
      <c r="I7" s="20"/>
      <c r="J7" s="18"/>
      <c r="K7" s="21"/>
      <c r="L7" s="20"/>
      <c r="M7" s="17"/>
      <c r="N7" s="18"/>
      <c r="O7" s="21">
        <f>1604.56+3072+46.25</f>
        <v>4722.8099999999995</v>
      </c>
      <c r="P7" s="20"/>
    </row>
    <row r="8" spans="1:16" ht="15.75" x14ac:dyDescent="0.25">
      <c r="A8" s="17" t="s">
        <v>15</v>
      </c>
      <c r="B8" s="17"/>
      <c r="C8" s="17">
        <v>60505</v>
      </c>
      <c r="D8" s="18"/>
      <c r="E8" s="19">
        <v>3000</v>
      </c>
      <c r="F8" s="20"/>
      <c r="G8" s="18"/>
      <c r="H8" s="21"/>
      <c r="I8" s="20"/>
      <c r="J8" s="18"/>
      <c r="K8" s="21"/>
      <c r="L8" s="20"/>
      <c r="M8" s="17"/>
      <c r="N8" s="18"/>
      <c r="O8" s="21"/>
      <c r="P8" s="20"/>
    </row>
    <row r="9" spans="1:16" ht="15.75" x14ac:dyDescent="0.25">
      <c r="A9" s="17" t="s">
        <v>16</v>
      </c>
      <c r="B9" s="17"/>
      <c r="C9" s="17">
        <v>60506</v>
      </c>
      <c r="D9" s="18"/>
      <c r="E9" s="19">
        <v>2500</v>
      </c>
      <c r="F9" s="20"/>
      <c r="G9" s="18"/>
      <c r="H9" s="21"/>
      <c r="I9" s="20"/>
      <c r="J9" s="18"/>
      <c r="K9" s="21"/>
      <c r="L9" s="20"/>
      <c r="M9" s="17"/>
      <c r="N9" s="18"/>
      <c r="O9" s="21"/>
      <c r="P9" s="20"/>
    </row>
    <row r="10" spans="1:16" ht="15.75" x14ac:dyDescent="0.25">
      <c r="A10" s="17" t="s">
        <v>17</v>
      </c>
      <c r="B10" s="17"/>
      <c r="C10" s="17">
        <v>60509</v>
      </c>
      <c r="D10" s="18"/>
      <c r="E10" s="19">
        <v>1500</v>
      </c>
      <c r="F10" s="20"/>
      <c r="G10" s="18"/>
      <c r="H10" s="21"/>
      <c r="I10" s="20"/>
      <c r="J10" s="18"/>
      <c r="K10" s="21"/>
      <c r="L10" s="20"/>
      <c r="M10" s="17"/>
      <c r="N10" s="18"/>
      <c r="O10" s="21">
        <f>50.08</f>
        <v>50.08</v>
      </c>
      <c r="P10" s="20"/>
    </row>
    <row r="11" spans="1:16" ht="15.75" x14ac:dyDescent="0.25">
      <c r="A11" s="17" t="s">
        <v>18</v>
      </c>
      <c r="B11" s="17"/>
      <c r="C11" s="17">
        <v>60513</v>
      </c>
      <c r="D11" s="18"/>
      <c r="E11" s="19"/>
      <c r="F11" s="20"/>
      <c r="G11" s="18"/>
      <c r="H11" s="21"/>
      <c r="I11" s="20"/>
      <c r="J11" s="18"/>
      <c r="K11" s="21"/>
      <c r="L11" s="20"/>
      <c r="M11" s="17"/>
      <c r="N11" s="18"/>
      <c r="O11" s="21"/>
      <c r="P11" s="20"/>
    </row>
    <row r="12" spans="1:16" ht="15.75" x14ac:dyDescent="0.25">
      <c r="A12" s="17" t="s">
        <v>19</v>
      </c>
      <c r="B12" s="17">
        <v>42006</v>
      </c>
      <c r="C12" s="17">
        <v>60516</v>
      </c>
      <c r="D12" s="22"/>
      <c r="E12" s="19"/>
      <c r="F12" s="20"/>
      <c r="G12" s="18"/>
      <c r="H12" s="21"/>
      <c r="I12" s="20"/>
      <c r="J12" s="18"/>
      <c r="K12" s="21"/>
      <c r="L12" s="20"/>
      <c r="M12" s="17"/>
      <c r="N12" s="18"/>
      <c r="O12" s="21">
        <v>357.84</v>
      </c>
      <c r="P12" s="20"/>
    </row>
    <row r="13" spans="1:16" ht="15.75" x14ac:dyDescent="0.25">
      <c r="A13" s="9" t="s">
        <v>20</v>
      </c>
      <c r="B13" s="9">
        <v>460</v>
      </c>
      <c r="C13" s="9">
        <v>610</v>
      </c>
      <c r="D13" s="10">
        <f>SUM(D14:D23)</f>
        <v>16500</v>
      </c>
      <c r="E13" s="11">
        <f>SUM(E14:E23)</f>
        <v>14150</v>
      </c>
      <c r="F13" s="12">
        <f>D13-E13</f>
        <v>2350</v>
      </c>
      <c r="G13" s="10">
        <f>SUM(G14:G23)</f>
        <v>10300</v>
      </c>
      <c r="H13" s="11">
        <f>SUM(H14:H23)</f>
        <v>4804</v>
      </c>
      <c r="I13" s="12">
        <f>G13-H13</f>
        <v>5496</v>
      </c>
      <c r="J13" s="13">
        <f>G13-D13</f>
        <v>-6200</v>
      </c>
      <c r="K13" s="14">
        <f>H13-E13</f>
        <v>-9346</v>
      </c>
      <c r="L13" s="15">
        <f>J13-K13</f>
        <v>3146</v>
      </c>
      <c r="M13" s="16"/>
      <c r="N13" s="10">
        <f>SUM(N14:N23)</f>
        <v>6820</v>
      </c>
      <c r="O13" s="11">
        <f>SUM(O14:O23)</f>
        <v>7332</v>
      </c>
      <c r="P13" s="12">
        <f>N13-O13</f>
        <v>-512</v>
      </c>
    </row>
    <row r="14" spans="1:16" ht="15.75" x14ac:dyDescent="0.25">
      <c r="A14" s="17" t="s">
        <v>21</v>
      </c>
      <c r="B14" s="17"/>
      <c r="C14" s="17">
        <v>61001</v>
      </c>
      <c r="D14" s="18"/>
      <c r="E14" s="19">
        <v>8400</v>
      </c>
      <c r="F14" s="20"/>
      <c r="G14" s="18"/>
      <c r="H14" s="21">
        <v>4804</v>
      </c>
      <c r="I14" s="20"/>
      <c r="J14" s="18"/>
      <c r="K14" s="21"/>
      <c r="L14" s="20"/>
      <c r="M14" s="17"/>
      <c r="N14" s="18"/>
      <c r="O14" s="21">
        <v>7332</v>
      </c>
      <c r="P14" s="20"/>
    </row>
    <row r="15" spans="1:16" ht="15.75" x14ac:dyDescent="0.25">
      <c r="A15" s="17" t="s">
        <v>22</v>
      </c>
      <c r="B15" s="17"/>
      <c r="C15" s="17">
        <v>61003</v>
      </c>
      <c r="D15" s="18"/>
      <c r="E15" s="19">
        <v>1500</v>
      </c>
      <c r="F15" s="20"/>
      <c r="G15" s="18"/>
      <c r="H15" s="21"/>
      <c r="I15" s="20"/>
      <c r="J15" s="18"/>
      <c r="K15" s="21"/>
      <c r="L15" s="20"/>
      <c r="M15" s="17"/>
      <c r="N15" s="18"/>
      <c r="O15" s="21"/>
      <c r="P15" s="20"/>
    </row>
    <row r="16" spans="1:16" ht="15.75" x14ac:dyDescent="0.25">
      <c r="A16" s="17" t="s">
        <v>23</v>
      </c>
      <c r="B16" s="17"/>
      <c r="C16" s="17">
        <v>61004</v>
      </c>
      <c r="D16" s="18"/>
      <c r="E16" s="19">
        <v>250</v>
      </c>
      <c r="F16" s="20"/>
      <c r="G16" s="18"/>
      <c r="H16" s="21"/>
      <c r="I16" s="20"/>
      <c r="J16" s="18"/>
      <c r="K16" s="21"/>
      <c r="L16" s="20"/>
      <c r="M16" s="17"/>
      <c r="N16" s="18"/>
      <c r="O16" s="21"/>
      <c r="P16" s="20"/>
    </row>
    <row r="17" spans="1:16" ht="15.75" x14ac:dyDescent="0.25">
      <c r="A17" s="17" t="s">
        <v>24</v>
      </c>
      <c r="B17" s="17"/>
      <c r="C17" s="17">
        <v>61005</v>
      </c>
      <c r="D17" s="18"/>
      <c r="E17" s="19">
        <v>500</v>
      </c>
      <c r="F17" s="20"/>
      <c r="G17" s="18"/>
      <c r="H17" s="21"/>
      <c r="I17" s="20"/>
      <c r="J17" s="18"/>
      <c r="K17" s="21"/>
      <c r="L17" s="20"/>
      <c r="M17" s="17"/>
      <c r="N17" s="18"/>
      <c r="O17" s="21"/>
      <c r="P17" s="20"/>
    </row>
    <row r="18" spans="1:16" ht="15.75" x14ac:dyDescent="0.25">
      <c r="A18" s="17" t="s">
        <v>25</v>
      </c>
      <c r="B18" s="17"/>
      <c r="C18" s="17">
        <v>61006</v>
      </c>
      <c r="D18" s="18"/>
      <c r="E18" s="19">
        <v>1500</v>
      </c>
      <c r="F18" s="20"/>
      <c r="G18" s="18"/>
      <c r="H18" s="21"/>
      <c r="I18" s="20"/>
      <c r="J18" s="18"/>
      <c r="K18" s="21"/>
      <c r="L18" s="20"/>
      <c r="M18" s="17"/>
      <c r="N18" s="18"/>
      <c r="O18" s="21"/>
      <c r="P18" s="20"/>
    </row>
    <row r="19" spans="1:16" ht="15.75" x14ac:dyDescent="0.25">
      <c r="A19" s="17" t="s">
        <v>26</v>
      </c>
      <c r="B19" s="17"/>
      <c r="C19" s="17">
        <v>61007</v>
      </c>
      <c r="D19" s="18"/>
      <c r="E19" s="19">
        <v>1000</v>
      </c>
      <c r="F19" s="20"/>
      <c r="G19" s="18"/>
      <c r="H19" s="21"/>
      <c r="I19" s="20"/>
      <c r="J19" s="18"/>
      <c r="K19" s="21"/>
      <c r="L19" s="20"/>
      <c r="M19" s="17"/>
      <c r="N19" s="18"/>
      <c r="O19" s="21"/>
      <c r="P19" s="20"/>
    </row>
    <row r="20" spans="1:16" ht="15.75" x14ac:dyDescent="0.25">
      <c r="A20" s="17" t="s">
        <v>27</v>
      </c>
      <c r="B20" s="17"/>
      <c r="C20" s="17">
        <v>61008</v>
      </c>
      <c r="D20" s="18"/>
      <c r="E20" s="19">
        <v>500</v>
      </c>
      <c r="F20" s="20"/>
      <c r="G20" s="18"/>
      <c r="H20" s="21"/>
      <c r="I20" s="20"/>
      <c r="J20" s="18"/>
      <c r="K20" s="21"/>
      <c r="L20" s="20"/>
      <c r="M20" s="17"/>
      <c r="N20" s="18"/>
      <c r="O20" s="21"/>
      <c r="P20" s="20"/>
    </row>
    <row r="21" spans="1:16" ht="15.75" x14ac:dyDescent="0.25">
      <c r="A21" s="17" t="s">
        <v>28</v>
      </c>
      <c r="B21" s="17"/>
      <c r="C21" s="17">
        <v>61009</v>
      </c>
      <c r="D21" s="18">
        <v>500</v>
      </c>
      <c r="E21" s="19">
        <v>500</v>
      </c>
      <c r="F21" s="20"/>
      <c r="G21" s="18"/>
      <c r="H21" s="21"/>
      <c r="I21" s="20"/>
      <c r="J21" s="18"/>
      <c r="K21" s="21"/>
      <c r="L21" s="20"/>
      <c r="M21" s="17"/>
      <c r="N21" s="18"/>
      <c r="O21" s="21"/>
      <c r="P21" s="20"/>
    </row>
    <row r="22" spans="1:16" ht="15.75" x14ac:dyDescent="0.25">
      <c r="A22" s="17" t="s">
        <v>20</v>
      </c>
      <c r="B22" s="17">
        <v>46002</v>
      </c>
      <c r="C22" s="17"/>
      <c r="D22" s="18"/>
      <c r="E22" s="19"/>
      <c r="F22" s="20"/>
      <c r="G22" s="18"/>
      <c r="H22" s="21"/>
      <c r="I22" s="20"/>
      <c r="J22" s="18"/>
      <c r="K22" s="21"/>
      <c r="L22" s="20"/>
      <c r="M22" s="17"/>
      <c r="N22" s="18"/>
      <c r="O22" s="21"/>
      <c r="P22" s="20"/>
    </row>
    <row r="23" spans="1:16" ht="15.75" x14ac:dyDescent="0.25">
      <c r="A23" s="17" t="s">
        <v>29</v>
      </c>
      <c r="B23" s="17">
        <v>46001</v>
      </c>
      <c r="C23" s="17"/>
      <c r="D23" s="22">
        <v>16000</v>
      </c>
      <c r="E23" s="19"/>
      <c r="F23" s="20"/>
      <c r="G23" s="18">
        <v>10300</v>
      </c>
      <c r="H23" s="21"/>
      <c r="I23" s="20"/>
      <c r="J23" s="18"/>
      <c r="K23" s="21"/>
      <c r="L23" s="20"/>
      <c r="M23" s="17"/>
      <c r="N23" s="18">
        <v>6820</v>
      </c>
      <c r="O23" s="21"/>
      <c r="P23" s="20"/>
    </row>
    <row r="24" spans="1:16" ht="15.75" x14ac:dyDescent="0.25">
      <c r="A24" s="9" t="s">
        <v>30</v>
      </c>
      <c r="B24" s="9">
        <v>410</v>
      </c>
      <c r="C24" s="9">
        <v>611</v>
      </c>
      <c r="D24" s="10">
        <f>SUM(D25:D29)</f>
        <v>24100</v>
      </c>
      <c r="E24" s="11">
        <f>SUM(E25:E29)</f>
        <v>24100</v>
      </c>
      <c r="F24" s="12">
        <f>D24-E24</f>
        <v>0</v>
      </c>
      <c r="G24" s="10">
        <f>SUM(G25:G29)</f>
        <v>0</v>
      </c>
      <c r="H24" s="11">
        <f>SUM(H25:H29)</f>
        <v>0</v>
      </c>
      <c r="I24" s="12">
        <f>G24-H24</f>
        <v>0</v>
      </c>
      <c r="J24" s="13">
        <f>G24-D24</f>
        <v>-24100</v>
      </c>
      <c r="K24" s="14">
        <f>H24-E24</f>
        <v>-24100</v>
      </c>
      <c r="L24" s="15">
        <f>J24-K24</f>
        <v>0</v>
      </c>
      <c r="M24" s="16"/>
      <c r="N24" s="10">
        <f>SUM(N25:N29)</f>
        <v>15700</v>
      </c>
      <c r="O24" s="11">
        <f>SUM(O25:O29)</f>
        <v>18015.46</v>
      </c>
      <c r="P24" s="12">
        <f>N24-O24</f>
        <v>-2315.4599999999991</v>
      </c>
    </row>
    <row r="25" spans="1:16" ht="15.75" x14ac:dyDescent="0.25">
      <c r="A25" s="17" t="s">
        <v>30</v>
      </c>
      <c r="B25" s="17">
        <v>41009</v>
      </c>
      <c r="C25" s="17">
        <v>61101</v>
      </c>
      <c r="D25" s="22">
        <v>4500</v>
      </c>
      <c r="E25" s="19">
        <v>4500</v>
      </c>
      <c r="F25" s="20"/>
      <c r="G25" s="18"/>
      <c r="H25" s="21"/>
      <c r="I25" s="20"/>
      <c r="J25" s="18"/>
      <c r="K25" s="21"/>
      <c r="L25" s="20"/>
      <c r="M25" s="17"/>
      <c r="N25" s="18">
        <v>15700</v>
      </c>
      <c r="O25" s="21">
        <v>17415.46</v>
      </c>
      <c r="P25" s="20"/>
    </row>
    <row r="26" spans="1:16" ht="15.75" x14ac:dyDescent="0.25">
      <c r="A26" s="17" t="s">
        <v>31</v>
      </c>
      <c r="B26" s="17"/>
      <c r="C26" s="17">
        <v>61105</v>
      </c>
      <c r="D26" s="22">
        <v>19600</v>
      </c>
      <c r="E26" s="19">
        <v>19600</v>
      </c>
      <c r="F26" s="20"/>
      <c r="G26" s="18"/>
      <c r="H26" s="21"/>
      <c r="I26" s="20"/>
      <c r="J26" s="18"/>
      <c r="K26" s="21"/>
      <c r="L26" s="20"/>
      <c r="M26" s="17"/>
      <c r="N26" s="18"/>
      <c r="O26" s="21"/>
      <c r="P26" s="20"/>
    </row>
    <row r="27" spans="1:16" ht="15.75" x14ac:dyDescent="0.25">
      <c r="A27" s="17" t="s">
        <v>32</v>
      </c>
      <c r="B27" s="17"/>
      <c r="C27" s="17">
        <v>61104</v>
      </c>
      <c r="D27" s="22"/>
      <c r="E27" s="19"/>
      <c r="F27" s="20"/>
      <c r="G27" s="18"/>
      <c r="H27" s="21"/>
      <c r="I27" s="20"/>
      <c r="J27" s="18"/>
      <c r="K27" s="21"/>
      <c r="L27" s="20"/>
      <c r="M27" s="17"/>
      <c r="N27" s="18"/>
      <c r="O27" s="21"/>
      <c r="P27" s="20"/>
    </row>
    <row r="28" spans="1:16" ht="15.75" x14ac:dyDescent="0.25">
      <c r="A28" s="17" t="s">
        <v>33</v>
      </c>
      <c r="B28" s="17"/>
      <c r="C28" s="17">
        <v>61106</v>
      </c>
      <c r="D28" s="22"/>
      <c r="E28" s="19"/>
      <c r="F28" s="20"/>
      <c r="G28" s="18"/>
      <c r="H28" s="21"/>
      <c r="I28" s="20"/>
      <c r="J28" s="18"/>
      <c r="K28" s="21"/>
      <c r="L28" s="20"/>
      <c r="M28" s="17"/>
      <c r="N28" s="18"/>
      <c r="O28" s="21"/>
      <c r="P28" s="20"/>
    </row>
    <row r="29" spans="1:16" ht="15.75" x14ac:dyDescent="0.25">
      <c r="A29" s="17" t="s">
        <v>34</v>
      </c>
      <c r="B29" s="17"/>
      <c r="C29" s="17">
        <v>61103</v>
      </c>
      <c r="D29" s="18"/>
      <c r="E29" s="19"/>
      <c r="F29" s="20" t="s">
        <v>35</v>
      </c>
      <c r="G29" s="18"/>
      <c r="H29" s="21"/>
      <c r="I29" s="20"/>
      <c r="J29" s="18"/>
      <c r="K29" s="21"/>
      <c r="L29" s="20"/>
      <c r="M29" s="17"/>
      <c r="N29" s="18"/>
      <c r="O29" s="21">
        <v>600</v>
      </c>
      <c r="P29" s="20"/>
    </row>
    <row r="30" spans="1:16" ht="15.75" x14ac:dyDescent="0.25">
      <c r="A30" s="9" t="s">
        <v>36</v>
      </c>
      <c r="B30" s="9">
        <v>410</v>
      </c>
      <c r="C30" s="9">
        <v>612</v>
      </c>
      <c r="D30" s="10">
        <f>SUM(D31:D37)</f>
        <v>13000</v>
      </c>
      <c r="E30" s="11">
        <f>SUM(E31:E37)</f>
        <v>11250</v>
      </c>
      <c r="F30" s="12">
        <f>D30-E30</f>
        <v>1750</v>
      </c>
      <c r="G30" s="10">
        <f>SUM(G31:G37)</f>
        <v>10278.5</v>
      </c>
      <c r="H30" s="11">
        <f>SUM(H31:H37)</f>
        <v>11184.39</v>
      </c>
      <c r="I30" s="12">
        <f>G30-H30</f>
        <v>-905.88999999999942</v>
      </c>
      <c r="J30" s="13">
        <f>G30-D30</f>
        <v>-2721.5</v>
      </c>
      <c r="K30" s="14">
        <f>H30-E30</f>
        <v>-65.610000000000582</v>
      </c>
      <c r="L30" s="15">
        <f>J30-K30</f>
        <v>-2655.8899999999994</v>
      </c>
      <c r="M30" s="16"/>
      <c r="N30" s="10">
        <f>SUM(N31:N37)</f>
        <v>12893.57</v>
      </c>
      <c r="O30" s="11">
        <f>SUM(O31:O37)</f>
        <v>10625.29</v>
      </c>
      <c r="P30" s="12">
        <f>N30-O30</f>
        <v>2268.2799999999988</v>
      </c>
    </row>
    <row r="31" spans="1:16" ht="15.75" x14ac:dyDescent="0.25">
      <c r="A31" s="17" t="s">
        <v>37</v>
      </c>
      <c r="B31" s="17"/>
      <c r="C31" s="17">
        <v>61201</v>
      </c>
      <c r="D31" s="18"/>
      <c r="E31" s="19">
        <v>1500</v>
      </c>
      <c r="F31" s="20"/>
      <c r="G31" s="18"/>
      <c r="H31" s="21"/>
      <c r="I31" s="20"/>
      <c r="J31" s="18"/>
      <c r="K31" s="21"/>
      <c r="L31" s="20"/>
      <c r="M31" s="17"/>
      <c r="N31" s="18"/>
      <c r="O31" s="21">
        <v>1353.29</v>
      </c>
      <c r="P31" s="20"/>
    </row>
    <row r="32" spans="1:16" ht="15.75" x14ac:dyDescent="0.25">
      <c r="A32" s="17" t="s">
        <v>38</v>
      </c>
      <c r="B32" s="17"/>
      <c r="C32" s="17">
        <v>65511</v>
      </c>
      <c r="D32" s="18"/>
      <c r="E32" s="19">
        <v>250</v>
      </c>
      <c r="F32" s="20"/>
      <c r="G32" s="18"/>
      <c r="H32" s="21"/>
      <c r="I32" s="20"/>
      <c r="J32" s="18"/>
      <c r="K32" s="21"/>
      <c r="L32" s="20"/>
      <c r="M32" s="17"/>
      <c r="N32" s="18"/>
      <c r="O32" s="21"/>
      <c r="P32" s="20"/>
    </row>
    <row r="33" spans="1:16" ht="15.75" x14ac:dyDescent="0.25">
      <c r="A33" s="17" t="s">
        <v>39</v>
      </c>
      <c r="B33" s="17"/>
      <c r="C33" s="17">
        <v>61202</v>
      </c>
      <c r="D33" s="18"/>
      <c r="E33" s="19">
        <v>5000</v>
      </c>
      <c r="F33" s="20"/>
      <c r="G33" s="18"/>
      <c r="H33" s="21">
        <v>4345</v>
      </c>
      <c r="I33" s="20"/>
      <c r="J33" s="18"/>
      <c r="K33" s="21"/>
      <c r="L33" s="20"/>
      <c r="M33" s="17"/>
      <c r="N33" s="18"/>
      <c r="O33" s="21">
        <v>4960</v>
      </c>
      <c r="P33" s="20"/>
    </row>
    <row r="34" spans="1:16" ht="15.75" x14ac:dyDescent="0.25">
      <c r="A34" s="17" t="s">
        <v>40</v>
      </c>
      <c r="B34" s="17"/>
      <c r="C34" s="17">
        <v>61203</v>
      </c>
      <c r="D34" s="18"/>
      <c r="E34" s="19">
        <v>4500</v>
      </c>
      <c r="F34" s="20"/>
      <c r="G34" s="18"/>
      <c r="H34" s="21">
        <v>6839.39</v>
      </c>
      <c r="I34" s="20"/>
      <c r="J34" s="18"/>
      <c r="K34" s="21"/>
      <c r="L34" s="20"/>
      <c r="M34" s="17"/>
      <c r="N34" s="18"/>
      <c r="O34" s="21">
        <v>4312</v>
      </c>
      <c r="P34" s="20"/>
    </row>
    <row r="35" spans="1:16" ht="15.75" x14ac:dyDescent="0.25">
      <c r="A35" s="17" t="s">
        <v>41</v>
      </c>
      <c r="B35" s="17"/>
      <c r="C35" s="17">
        <v>61205</v>
      </c>
      <c r="D35" s="18"/>
      <c r="E35" s="19"/>
      <c r="F35" s="20"/>
      <c r="G35" s="18"/>
      <c r="H35" s="21"/>
      <c r="I35" s="20"/>
      <c r="J35" s="18"/>
      <c r="K35" s="21"/>
      <c r="L35" s="20"/>
      <c r="M35" s="17"/>
      <c r="N35" s="18"/>
      <c r="O35" s="21"/>
      <c r="P35" s="20"/>
    </row>
    <row r="36" spans="1:16" ht="15.75" x14ac:dyDescent="0.25">
      <c r="A36" s="17" t="s">
        <v>42</v>
      </c>
      <c r="B36" s="17"/>
      <c r="C36" s="17">
        <v>61206</v>
      </c>
      <c r="D36" s="18"/>
      <c r="E36" s="19"/>
      <c r="F36" s="20"/>
      <c r="G36" s="18"/>
      <c r="H36" s="21"/>
      <c r="I36" s="20"/>
      <c r="J36" s="18"/>
      <c r="K36" s="21"/>
      <c r="L36" s="20"/>
      <c r="M36" s="17"/>
      <c r="N36" s="18"/>
      <c r="O36" s="21"/>
      <c r="P36" s="20"/>
    </row>
    <row r="37" spans="1:16" ht="15.75" x14ac:dyDescent="0.25">
      <c r="A37" s="17" t="s">
        <v>36</v>
      </c>
      <c r="B37" s="17">
        <v>41002</v>
      </c>
      <c r="C37" s="17"/>
      <c r="D37" s="22">
        <v>13000</v>
      </c>
      <c r="E37" s="21"/>
      <c r="F37" s="20"/>
      <c r="G37" s="22">
        <v>10278.5</v>
      </c>
      <c r="H37" s="21"/>
      <c r="I37" s="20"/>
      <c r="J37" s="18"/>
      <c r="K37" s="21"/>
      <c r="L37" s="20"/>
      <c r="M37" s="17"/>
      <c r="N37" s="18">
        <v>12893.57</v>
      </c>
      <c r="O37" s="21"/>
      <c r="P37" s="20"/>
    </row>
    <row r="38" spans="1:16" ht="15.75" x14ac:dyDescent="0.25">
      <c r="A38" s="9" t="s">
        <v>43</v>
      </c>
      <c r="B38" s="9">
        <v>410</v>
      </c>
      <c r="C38" s="9">
        <v>613</v>
      </c>
      <c r="D38" s="10">
        <f>SUM(D39:D46)</f>
        <v>46000</v>
      </c>
      <c r="E38" s="11">
        <f>SUM(E39:E46)</f>
        <v>45500</v>
      </c>
      <c r="F38" s="12">
        <f>D38-E38</f>
        <v>500</v>
      </c>
      <c r="G38" s="10">
        <f>SUM(G39:G46)</f>
        <v>450</v>
      </c>
      <c r="H38" s="11">
        <f>SUM(H39:H46)</f>
        <v>280</v>
      </c>
      <c r="I38" s="12">
        <f>G38-H38</f>
        <v>170</v>
      </c>
      <c r="J38" s="13">
        <f>G38-D38</f>
        <v>-45550</v>
      </c>
      <c r="K38" s="14">
        <f>H38-E38</f>
        <v>-45220</v>
      </c>
      <c r="L38" s="15">
        <f>J38-K38</f>
        <v>-330</v>
      </c>
      <c r="M38" s="16"/>
      <c r="N38" s="10">
        <f>SUM(N39:N46)</f>
        <v>37017.72</v>
      </c>
      <c r="O38" s="11">
        <f>SUM(O39:O46)</f>
        <v>44947.82</v>
      </c>
      <c r="P38" s="12">
        <f>N38-O38</f>
        <v>-7930.0999999999985</v>
      </c>
    </row>
    <row r="39" spans="1:16" ht="15.75" x14ac:dyDescent="0.25">
      <c r="A39" s="17" t="s">
        <v>44</v>
      </c>
      <c r="B39" s="17"/>
      <c r="C39" s="17">
        <v>61301</v>
      </c>
      <c r="D39" s="18">
        <v>18500</v>
      </c>
      <c r="E39" s="19">
        <v>18500</v>
      </c>
      <c r="F39" s="20"/>
      <c r="G39" s="18"/>
      <c r="H39" s="21"/>
      <c r="I39" s="20"/>
      <c r="J39" s="18"/>
      <c r="K39" s="21"/>
      <c r="L39" s="20"/>
      <c r="M39" s="17"/>
      <c r="N39" s="18"/>
      <c r="O39" s="21">
        <v>199.82</v>
      </c>
      <c r="P39" s="20"/>
    </row>
    <row r="40" spans="1:16" ht="15.75" x14ac:dyDescent="0.25">
      <c r="A40" s="17" t="s">
        <v>45</v>
      </c>
      <c r="B40" s="17"/>
      <c r="C40" s="17">
        <v>61302</v>
      </c>
      <c r="D40" s="18"/>
      <c r="E40" s="19">
        <v>2500</v>
      </c>
      <c r="F40" s="20"/>
      <c r="G40" s="18"/>
      <c r="H40" s="21"/>
      <c r="I40" s="20"/>
      <c r="J40" s="18"/>
      <c r="K40" s="21"/>
      <c r="L40" s="20"/>
      <c r="M40" s="17"/>
      <c r="N40" s="18"/>
      <c r="O40" s="21"/>
      <c r="P40" s="20"/>
    </row>
    <row r="41" spans="1:16" ht="15.75" x14ac:dyDescent="0.25">
      <c r="A41" s="17" t="s">
        <v>46</v>
      </c>
      <c r="B41" s="17"/>
      <c r="C41" s="17" t="s">
        <v>47</v>
      </c>
      <c r="D41" s="18"/>
      <c r="E41" s="19">
        <v>7000</v>
      </c>
      <c r="F41" s="20"/>
      <c r="G41" s="18"/>
      <c r="H41" s="19">
        <v>30</v>
      </c>
      <c r="I41" s="20"/>
      <c r="J41" s="18"/>
      <c r="K41" s="21"/>
      <c r="L41" s="20"/>
      <c r="M41" s="17"/>
      <c r="N41" s="18"/>
      <c r="O41" s="21"/>
      <c r="P41" s="20"/>
    </row>
    <row r="42" spans="1:16" ht="15.75" x14ac:dyDescent="0.25">
      <c r="A42" s="17" t="s">
        <v>48</v>
      </c>
      <c r="B42" s="17"/>
      <c r="C42" s="17" t="s">
        <v>49</v>
      </c>
      <c r="D42" s="18"/>
      <c r="E42" s="19">
        <v>10000</v>
      </c>
      <c r="F42" s="20"/>
      <c r="G42" s="18"/>
      <c r="H42" s="21">
        <v>250</v>
      </c>
      <c r="I42" s="20"/>
      <c r="J42" s="18"/>
      <c r="K42" s="21"/>
      <c r="L42" s="20"/>
      <c r="M42" s="17"/>
      <c r="N42" s="18"/>
      <c r="O42" s="21">
        <v>28073</v>
      </c>
      <c r="P42" s="20"/>
    </row>
    <row r="43" spans="1:16" ht="15.75" x14ac:dyDescent="0.25">
      <c r="A43" s="17" t="s">
        <v>50</v>
      </c>
      <c r="B43" s="17"/>
      <c r="C43" s="17">
        <v>61304</v>
      </c>
      <c r="D43" s="18"/>
      <c r="E43" s="19">
        <v>6500</v>
      </c>
      <c r="F43" s="20"/>
      <c r="G43" s="18"/>
      <c r="H43" s="21"/>
      <c r="I43" s="20"/>
      <c r="J43" s="18"/>
      <c r="K43" s="21"/>
      <c r="L43" s="20"/>
      <c r="M43" s="17"/>
      <c r="N43" s="18"/>
      <c r="O43" s="21">
        <v>16675</v>
      </c>
      <c r="P43" s="20"/>
    </row>
    <row r="44" spans="1:16" ht="15.75" x14ac:dyDescent="0.25">
      <c r="A44" s="17" t="s">
        <v>51</v>
      </c>
      <c r="B44" s="17"/>
      <c r="C44" s="17">
        <v>61305</v>
      </c>
      <c r="D44" s="18"/>
      <c r="E44" s="19">
        <v>1000</v>
      </c>
      <c r="F44" s="20"/>
      <c r="G44" s="18"/>
      <c r="H44" s="21"/>
      <c r="I44" s="20"/>
      <c r="J44" s="18"/>
      <c r="K44" s="21"/>
      <c r="L44" s="20"/>
      <c r="M44" s="17"/>
      <c r="N44" s="18"/>
      <c r="O44" s="21"/>
      <c r="P44" s="20"/>
    </row>
    <row r="45" spans="1:16" ht="15.75" x14ac:dyDescent="0.25">
      <c r="A45" s="17" t="s">
        <v>52</v>
      </c>
      <c r="B45" s="17"/>
      <c r="C45" s="17">
        <v>61306</v>
      </c>
      <c r="D45" s="18"/>
      <c r="E45" s="19"/>
      <c r="F45" s="20"/>
      <c r="G45" s="18"/>
      <c r="H45" s="21"/>
      <c r="I45" s="20"/>
      <c r="J45" s="18"/>
      <c r="K45" s="21"/>
      <c r="L45" s="20"/>
      <c r="M45" s="17"/>
      <c r="N45" s="18"/>
      <c r="O45" s="21"/>
      <c r="P45" s="20"/>
    </row>
    <row r="46" spans="1:16" ht="15.75" x14ac:dyDescent="0.25">
      <c r="A46" s="17" t="s">
        <v>53</v>
      </c>
      <c r="B46" s="17">
        <v>41001</v>
      </c>
      <c r="C46" s="17"/>
      <c r="D46" s="22">
        <v>27500</v>
      </c>
      <c r="E46" s="21"/>
      <c r="F46" s="20"/>
      <c r="G46" s="22">
        <v>450</v>
      </c>
      <c r="H46" s="21"/>
      <c r="I46" s="20"/>
      <c r="J46" s="18"/>
      <c r="K46" s="21"/>
      <c r="L46" s="20"/>
      <c r="M46" s="17"/>
      <c r="N46" s="18">
        <v>37017.72</v>
      </c>
      <c r="O46" s="21"/>
      <c r="P46" s="20"/>
    </row>
    <row r="47" spans="1:16" ht="15.75" x14ac:dyDescent="0.25">
      <c r="A47" s="9" t="s">
        <v>54</v>
      </c>
      <c r="B47" s="9" t="s">
        <v>55</v>
      </c>
      <c r="C47" s="9">
        <v>614</v>
      </c>
      <c r="D47" s="10">
        <f>SUM(D48:D53)</f>
        <v>110000</v>
      </c>
      <c r="E47" s="11">
        <f>SUM(E48:E53)</f>
        <v>0</v>
      </c>
      <c r="F47" s="12">
        <f>D47-E47</f>
        <v>110000</v>
      </c>
      <c r="G47" s="10">
        <f>SUM(G48:G53)</f>
        <v>0</v>
      </c>
      <c r="H47" s="11">
        <f>SUM(H48:H53)</f>
        <v>0</v>
      </c>
      <c r="I47" s="12">
        <f>G47-H47</f>
        <v>0</v>
      </c>
      <c r="J47" s="13">
        <f>G47-D47</f>
        <v>-110000</v>
      </c>
      <c r="K47" s="14">
        <f>H47-E47</f>
        <v>0</v>
      </c>
      <c r="L47" s="15">
        <f>J47-K47</f>
        <v>-110000</v>
      </c>
      <c r="M47" s="16"/>
      <c r="N47" s="10">
        <f>SUM(N48:N53)</f>
        <v>132650</v>
      </c>
      <c r="O47" s="11">
        <f>SUM(O48:O53)</f>
        <v>43417.2</v>
      </c>
      <c r="P47" s="12">
        <f>N47-O47</f>
        <v>89232.8</v>
      </c>
    </row>
    <row r="48" spans="1:16" ht="15.75" x14ac:dyDescent="0.25">
      <c r="A48" s="17" t="s">
        <v>56</v>
      </c>
      <c r="B48" s="17"/>
      <c r="C48" s="17">
        <v>61401</v>
      </c>
      <c r="D48" s="18"/>
      <c r="E48" s="19"/>
      <c r="F48" s="20"/>
      <c r="G48" s="18"/>
      <c r="H48" s="21"/>
      <c r="I48" s="20"/>
      <c r="J48" s="18"/>
      <c r="K48" s="21"/>
      <c r="L48" s="20"/>
      <c r="M48" s="17"/>
      <c r="N48" s="18"/>
      <c r="O48" s="21">
        <v>25371.64</v>
      </c>
      <c r="P48" s="20"/>
    </row>
    <row r="49" spans="1:16" ht="15.75" x14ac:dyDescent="0.25">
      <c r="A49" s="17" t="s">
        <v>57</v>
      </c>
      <c r="B49" s="17" t="s">
        <v>58</v>
      </c>
      <c r="C49" s="17" t="s">
        <v>59</v>
      </c>
      <c r="D49" s="22"/>
      <c r="E49" s="19"/>
      <c r="F49" s="23"/>
      <c r="G49" s="22"/>
      <c r="H49" s="24"/>
      <c r="I49" s="23"/>
      <c r="J49" s="22"/>
      <c r="K49" s="19"/>
      <c r="L49" s="23"/>
      <c r="M49" s="17"/>
      <c r="N49" s="22">
        <f>375</f>
        <v>375</v>
      </c>
      <c r="O49" s="19">
        <f>7307+484.56+325+237</f>
        <v>8353.5600000000013</v>
      </c>
      <c r="P49" s="23"/>
    </row>
    <row r="50" spans="1:16" ht="15.75" x14ac:dyDescent="0.25">
      <c r="A50" s="17" t="s">
        <v>60</v>
      </c>
      <c r="B50" s="17"/>
      <c r="C50" s="17">
        <v>61403</v>
      </c>
      <c r="D50" s="22"/>
      <c r="E50" s="19"/>
      <c r="F50" s="23"/>
      <c r="G50" s="22"/>
      <c r="H50" s="19"/>
      <c r="I50" s="23"/>
      <c r="J50" s="22"/>
      <c r="K50" s="19"/>
      <c r="L50" s="23"/>
      <c r="M50" s="17"/>
      <c r="N50" s="22"/>
      <c r="O50" s="19"/>
      <c r="P50" s="23"/>
    </row>
    <row r="51" spans="1:16" ht="15.75" x14ac:dyDescent="0.25">
      <c r="A51" s="17" t="s">
        <v>61</v>
      </c>
      <c r="B51" s="17" t="s">
        <v>62</v>
      </c>
      <c r="C51" s="17" t="s">
        <v>63</v>
      </c>
      <c r="D51" s="22">
        <v>70000</v>
      </c>
      <c r="E51" s="19">
        <v>0</v>
      </c>
      <c r="F51" s="23"/>
      <c r="G51" s="22"/>
      <c r="H51" s="24"/>
      <c r="I51" s="23"/>
      <c r="J51" s="22"/>
      <c r="K51" s="19"/>
      <c r="L51" s="23"/>
      <c r="M51" s="17"/>
      <c r="N51" s="22">
        <v>73935</v>
      </c>
      <c r="O51" s="19">
        <f>8162+1530</f>
        <v>9692</v>
      </c>
      <c r="P51" s="23"/>
    </row>
    <row r="52" spans="1:16" ht="15.75" x14ac:dyDescent="0.25">
      <c r="A52" s="17" t="s">
        <v>64</v>
      </c>
      <c r="B52" s="17">
        <v>41004</v>
      </c>
      <c r="C52" s="17"/>
      <c r="D52" s="18">
        <v>40000</v>
      </c>
      <c r="E52" s="21">
        <v>0</v>
      </c>
      <c r="F52" s="20"/>
      <c r="G52" s="22"/>
      <c r="H52" s="21"/>
      <c r="I52" s="20"/>
      <c r="J52" s="18"/>
      <c r="K52" s="21"/>
      <c r="L52" s="20"/>
      <c r="M52" s="17"/>
      <c r="N52" s="18">
        <v>58340</v>
      </c>
      <c r="O52" s="21"/>
      <c r="P52" s="20"/>
    </row>
    <row r="53" spans="1:16" ht="15.75" x14ac:dyDescent="0.25">
      <c r="A53" s="17" t="s">
        <v>65</v>
      </c>
      <c r="B53" s="17">
        <v>44507</v>
      </c>
      <c r="C53" s="17"/>
      <c r="D53" s="18"/>
      <c r="E53" s="21"/>
      <c r="F53" s="20"/>
      <c r="G53" s="18"/>
      <c r="H53" s="21"/>
      <c r="I53" s="20"/>
      <c r="J53" s="18"/>
      <c r="K53" s="21"/>
      <c r="L53" s="20"/>
      <c r="M53" s="17"/>
      <c r="N53" s="18"/>
      <c r="O53" s="21"/>
      <c r="P53" s="20"/>
    </row>
    <row r="54" spans="1:16" ht="15.75" x14ac:dyDescent="0.25">
      <c r="A54" s="9" t="s">
        <v>66</v>
      </c>
      <c r="B54" s="9">
        <v>410</v>
      </c>
      <c r="C54" s="9">
        <v>616</v>
      </c>
      <c r="D54" s="10">
        <f>SUM(D55:D61)</f>
        <v>45000</v>
      </c>
      <c r="E54" s="11">
        <f>SUM(E55:E61)</f>
        <v>37000</v>
      </c>
      <c r="F54" s="12">
        <f>D54-E54</f>
        <v>8000</v>
      </c>
      <c r="G54" s="10">
        <f>SUM(G55:G61)</f>
        <v>0</v>
      </c>
      <c r="H54" s="11">
        <f>SUM(H55:H61)</f>
        <v>978</v>
      </c>
      <c r="I54" s="12">
        <f>G54-H54</f>
        <v>-978</v>
      </c>
      <c r="J54" s="13">
        <f>G54-D54</f>
        <v>-45000</v>
      </c>
      <c r="K54" s="14">
        <f>H54-E54</f>
        <v>-36022</v>
      </c>
      <c r="L54" s="15">
        <f>J54-K54</f>
        <v>-8978</v>
      </c>
      <c r="M54" s="16"/>
      <c r="N54" s="10">
        <f>SUM(N55:N61)</f>
        <v>42178</v>
      </c>
      <c r="O54" s="11">
        <f>SUM(O55:O61)</f>
        <v>20775.95</v>
      </c>
      <c r="P54" s="12">
        <f>N54-O54</f>
        <v>21402.05</v>
      </c>
    </row>
    <row r="55" spans="1:16" ht="15.75" x14ac:dyDescent="0.25">
      <c r="A55" s="17" t="s">
        <v>67</v>
      </c>
      <c r="B55" s="17"/>
      <c r="C55" s="17">
        <v>61601</v>
      </c>
      <c r="D55" s="18"/>
      <c r="E55" s="19">
        <v>8000</v>
      </c>
      <c r="F55" s="20"/>
      <c r="G55" s="18"/>
      <c r="H55" s="21"/>
      <c r="I55" s="20"/>
      <c r="J55" s="18"/>
      <c r="K55" s="21"/>
      <c r="L55" s="20"/>
      <c r="M55" s="17"/>
      <c r="N55" s="18"/>
      <c r="O55" s="21">
        <f>62.02+962.17</f>
        <v>1024.19</v>
      </c>
      <c r="P55" s="20"/>
    </row>
    <row r="56" spans="1:16" ht="15.75" x14ac:dyDescent="0.25">
      <c r="A56" s="17" t="s">
        <v>68</v>
      </c>
      <c r="B56" s="17"/>
      <c r="C56" s="17">
        <v>61602</v>
      </c>
      <c r="D56" s="18"/>
      <c r="E56" s="19">
        <v>3000</v>
      </c>
      <c r="F56" s="20"/>
      <c r="G56" s="18"/>
      <c r="H56" s="21"/>
      <c r="I56" s="20"/>
      <c r="J56" s="18"/>
      <c r="K56" s="21"/>
      <c r="L56" s="20"/>
      <c r="M56" s="17"/>
      <c r="N56" s="18"/>
      <c r="O56" s="21">
        <v>1519.7</v>
      </c>
      <c r="P56" s="20"/>
    </row>
    <row r="57" spans="1:16" ht="15.75" x14ac:dyDescent="0.25">
      <c r="A57" s="17" t="s">
        <v>69</v>
      </c>
      <c r="B57" s="17"/>
      <c r="C57" s="17">
        <v>61603</v>
      </c>
      <c r="D57" s="18"/>
      <c r="E57" s="19">
        <v>14000</v>
      </c>
      <c r="F57" s="20"/>
      <c r="G57" s="18"/>
      <c r="H57" s="21"/>
      <c r="I57" s="20"/>
      <c r="J57" s="18"/>
      <c r="K57" s="21"/>
      <c r="L57" s="20"/>
      <c r="M57" s="17"/>
      <c r="N57" s="18"/>
      <c r="O57" s="21">
        <v>11750</v>
      </c>
      <c r="P57" s="20"/>
    </row>
    <row r="58" spans="1:16" ht="15.75" x14ac:dyDescent="0.25">
      <c r="A58" s="17" t="s">
        <v>70</v>
      </c>
      <c r="B58" s="17"/>
      <c r="C58" s="17">
        <v>61604</v>
      </c>
      <c r="D58" s="18"/>
      <c r="E58" s="19"/>
      <c r="F58" s="20"/>
      <c r="G58" s="18"/>
      <c r="H58" s="21">
        <v>978</v>
      </c>
      <c r="I58" s="20"/>
      <c r="J58" s="18"/>
      <c r="K58" s="21"/>
      <c r="L58" s="20"/>
      <c r="M58" s="17"/>
      <c r="N58" s="18"/>
      <c r="O58" s="21">
        <v>6482.06</v>
      </c>
      <c r="P58" s="20"/>
    </row>
    <row r="59" spans="1:16" ht="15.75" x14ac:dyDescent="0.25">
      <c r="A59" s="17" t="s">
        <v>71</v>
      </c>
      <c r="B59" s="17"/>
      <c r="C59" s="17">
        <v>61605</v>
      </c>
      <c r="D59" s="18"/>
      <c r="E59" s="19">
        <v>10000</v>
      </c>
      <c r="F59" s="20"/>
      <c r="G59" s="18"/>
      <c r="H59" s="21"/>
      <c r="I59" s="20"/>
      <c r="J59" s="18"/>
      <c r="K59" s="21"/>
      <c r="L59" s="20"/>
      <c r="M59" s="17"/>
      <c r="N59" s="18"/>
      <c r="O59" s="21"/>
      <c r="P59" s="20"/>
    </row>
    <row r="60" spans="1:16" ht="15.75" x14ac:dyDescent="0.25">
      <c r="A60" s="17" t="s">
        <v>72</v>
      </c>
      <c r="B60" s="17"/>
      <c r="C60" s="17">
        <v>61606</v>
      </c>
      <c r="D60" s="18"/>
      <c r="E60" s="19">
        <v>2000</v>
      </c>
      <c r="F60" s="20"/>
      <c r="G60" s="18"/>
      <c r="H60" s="21"/>
      <c r="I60" s="20"/>
      <c r="J60" s="18"/>
      <c r="K60" s="21"/>
      <c r="L60" s="20"/>
      <c r="M60" s="17"/>
      <c r="N60" s="18"/>
      <c r="O60" s="21"/>
      <c r="P60" s="20"/>
    </row>
    <row r="61" spans="1:16" ht="15.75" x14ac:dyDescent="0.25">
      <c r="A61" s="17" t="s">
        <v>73</v>
      </c>
      <c r="B61" s="17">
        <v>41003</v>
      </c>
      <c r="C61" s="17"/>
      <c r="D61" s="22">
        <v>45000</v>
      </c>
      <c r="E61" s="21"/>
      <c r="F61" s="20"/>
      <c r="G61" s="18"/>
      <c r="H61" s="21"/>
      <c r="I61" s="20"/>
      <c r="J61" s="18"/>
      <c r="K61" s="21"/>
      <c r="L61" s="20"/>
      <c r="M61" s="17"/>
      <c r="N61" s="18">
        <v>42178</v>
      </c>
      <c r="O61" s="21"/>
      <c r="P61" s="20"/>
    </row>
    <row r="62" spans="1:16" ht="15.75" x14ac:dyDescent="0.25">
      <c r="A62" s="9" t="s">
        <v>74</v>
      </c>
      <c r="B62" s="9">
        <v>405</v>
      </c>
      <c r="C62" s="9">
        <v>620</v>
      </c>
      <c r="D62" s="10">
        <f>SUM(D64:D70)</f>
        <v>15000</v>
      </c>
      <c r="E62" s="11">
        <f>SUM(E63:E70)</f>
        <v>22500</v>
      </c>
      <c r="F62" s="12">
        <f>D62-E62</f>
        <v>-7500</v>
      </c>
      <c r="G62" s="10">
        <f>SUM(G63:G70)</f>
        <v>0</v>
      </c>
      <c r="H62" s="11">
        <f>SUM(H63:H70)</f>
        <v>2083.9</v>
      </c>
      <c r="I62" s="12">
        <f>G62-H62</f>
        <v>-2083.9</v>
      </c>
      <c r="J62" s="13">
        <f>G62-D62</f>
        <v>-15000</v>
      </c>
      <c r="K62" s="14">
        <f>H62-E62</f>
        <v>-20416.099999999999</v>
      </c>
      <c r="L62" s="15">
        <f>J62-K62</f>
        <v>5416.0999999999985</v>
      </c>
      <c r="M62" s="16"/>
      <c r="N62" s="10">
        <f>SUM(N63:N70)</f>
        <v>10500</v>
      </c>
      <c r="O62" s="11">
        <f>SUM(O63:O70)</f>
        <v>21562.84</v>
      </c>
      <c r="P62" s="12">
        <f>N62-O62</f>
        <v>-11062.84</v>
      </c>
    </row>
    <row r="63" spans="1:16" ht="15.75" x14ac:dyDescent="0.25">
      <c r="A63" s="17" t="s">
        <v>75</v>
      </c>
      <c r="B63" s="17"/>
      <c r="C63" s="17">
        <v>65503</v>
      </c>
      <c r="D63" s="22"/>
      <c r="E63" s="19">
        <v>500</v>
      </c>
      <c r="F63" s="23"/>
      <c r="G63" s="22"/>
      <c r="H63" s="19"/>
      <c r="I63" s="23"/>
      <c r="J63" s="22"/>
      <c r="K63" s="19"/>
      <c r="L63" s="23"/>
      <c r="M63" s="17"/>
      <c r="N63" s="22"/>
      <c r="O63" s="19">
        <v>46.25</v>
      </c>
      <c r="P63" s="23"/>
    </row>
    <row r="64" spans="1:16" ht="15.75" x14ac:dyDescent="0.25">
      <c r="A64" s="17" t="s">
        <v>76</v>
      </c>
      <c r="B64" s="17">
        <v>40503</v>
      </c>
      <c r="C64" s="17">
        <v>62002</v>
      </c>
      <c r="D64" s="22">
        <v>15000</v>
      </c>
      <c r="E64" s="19">
        <v>10000</v>
      </c>
      <c r="F64" s="20"/>
      <c r="G64" s="18"/>
      <c r="H64" s="21"/>
      <c r="I64" s="20"/>
      <c r="J64" s="18"/>
      <c r="K64" s="21"/>
      <c r="L64" s="20"/>
      <c r="M64" s="17"/>
      <c r="N64" s="18">
        <v>10500</v>
      </c>
      <c r="O64" s="21">
        <v>2950</v>
      </c>
      <c r="P64" s="20"/>
    </row>
    <row r="65" spans="1:16" ht="15.75" x14ac:dyDescent="0.25">
      <c r="A65" s="17" t="s">
        <v>77</v>
      </c>
      <c r="B65" s="17"/>
      <c r="C65" s="17" t="s">
        <v>78</v>
      </c>
      <c r="D65" s="22"/>
      <c r="E65" s="19">
        <v>5000</v>
      </c>
      <c r="F65" s="20"/>
      <c r="G65" s="18"/>
      <c r="H65" s="21">
        <v>1452.73</v>
      </c>
      <c r="I65" s="20"/>
      <c r="J65" s="18"/>
      <c r="K65" s="21"/>
      <c r="L65" s="20"/>
      <c r="M65" s="17"/>
      <c r="N65" s="18"/>
      <c r="O65" s="21">
        <v>1160.78</v>
      </c>
      <c r="P65" s="20"/>
    </row>
    <row r="66" spans="1:16" ht="15.75" x14ac:dyDescent="0.25">
      <c r="A66" s="17" t="s">
        <v>79</v>
      </c>
      <c r="B66" s="17"/>
      <c r="C66" s="17">
        <v>62005</v>
      </c>
      <c r="D66" s="22"/>
      <c r="E66" s="19">
        <v>500</v>
      </c>
      <c r="F66" s="20"/>
      <c r="G66" s="18"/>
      <c r="H66" s="21"/>
      <c r="I66" s="20"/>
      <c r="J66" s="18"/>
      <c r="K66" s="21"/>
      <c r="L66" s="20"/>
      <c r="M66" s="17"/>
      <c r="N66" s="18"/>
      <c r="O66" s="21"/>
      <c r="P66" s="20"/>
    </row>
    <row r="67" spans="1:16" ht="15.75" x14ac:dyDescent="0.25">
      <c r="A67" s="17" t="s">
        <v>80</v>
      </c>
      <c r="B67" s="17"/>
      <c r="C67" s="17">
        <v>62006</v>
      </c>
      <c r="D67" s="22"/>
      <c r="E67" s="19">
        <v>3000</v>
      </c>
      <c r="F67" s="20"/>
      <c r="G67" s="18"/>
      <c r="H67" s="21">
        <v>150</v>
      </c>
      <c r="I67" s="20"/>
      <c r="J67" s="18"/>
      <c r="K67" s="21"/>
      <c r="L67" s="20"/>
      <c r="M67" s="17"/>
      <c r="N67" s="18"/>
      <c r="O67" s="21">
        <v>16905.810000000001</v>
      </c>
      <c r="P67" s="20"/>
    </row>
    <row r="68" spans="1:16" ht="15.75" x14ac:dyDescent="0.25">
      <c r="A68" s="17" t="s">
        <v>81</v>
      </c>
      <c r="B68" s="17"/>
      <c r="C68" s="17">
        <v>62007</v>
      </c>
      <c r="D68" s="22"/>
      <c r="E68" s="19">
        <v>2500</v>
      </c>
      <c r="F68" s="20"/>
      <c r="G68" s="18"/>
      <c r="H68" s="21">
        <v>481.17</v>
      </c>
      <c r="I68" s="20"/>
      <c r="J68" s="18"/>
      <c r="K68" s="21"/>
      <c r="L68" s="20"/>
      <c r="M68" s="17"/>
      <c r="N68" s="18"/>
      <c r="O68" s="21">
        <v>500</v>
      </c>
      <c r="P68" s="20"/>
    </row>
    <row r="69" spans="1:16" ht="15.75" x14ac:dyDescent="0.25">
      <c r="A69" s="17" t="s">
        <v>82</v>
      </c>
      <c r="B69" s="17">
        <v>40507</v>
      </c>
      <c r="C69" s="17"/>
      <c r="D69" s="22"/>
      <c r="E69" s="21">
        <v>1000</v>
      </c>
      <c r="F69" s="20"/>
      <c r="G69" s="18"/>
      <c r="H69" s="21"/>
      <c r="I69" s="20"/>
      <c r="J69" s="18"/>
      <c r="K69" s="21"/>
      <c r="L69" s="20"/>
      <c r="M69" s="17"/>
      <c r="N69" s="18"/>
      <c r="O69" s="21"/>
      <c r="P69" s="20"/>
    </row>
    <row r="70" spans="1:16" ht="15.75" x14ac:dyDescent="0.25">
      <c r="A70" s="17" t="s">
        <v>83</v>
      </c>
      <c r="B70" s="17">
        <v>40505</v>
      </c>
      <c r="C70" s="17"/>
      <c r="D70" s="18"/>
      <c r="E70" s="21"/>
      <c r="F70" s="20"/>
      <c r="G70" s="18"/>
      <c r="H70" s="21"/>
      <c r="I70" s="20"/>
      <c r="J70" s="18"/>
      <c r="K70" s="21"/>
      <c r="L70" s="20"/>
      <c r="M70" s="17"/>
      <c r="N70" s="18"/>
      <c r="O70" s="21"/>
      <c r="P70" s="20"/>
    </row>
    <row r="71" spans="1:16" ht="15.75" x14ac:dyDescent="0.25">
      <c r="A71" s="9" t="s">
        <v>84</v>
      </c>
      <c r="B71" s="9">
        <v>430</v>
      </c>
      <c r="C71" s="9">
        <v>630</v>
      </c>
      <c r="D71" s="10">
        <f>SUM(D72:D81)</f>
        <v>41590</v>
      </c>
      <c r="E71" s="11">
        <f>SUM(E72:E81)</f>
        <v>32190</v>
      </c>
      <c r="F71" s="12">
        <f>D71-E71</f>
        <v>9400</v>
      </c>
      <c r="G71" s="10">
        <f>SUM(G72:G81)</f>
        <v>11223</v>
      </c>
      <c r="H71" s="11">
        <f>SUM(H72:H81)</f>
        <v>857.52</v>
      </c>
      <c r="I71" s="12">
        <f>G71-H71</f>
        <v>10365.48</v>
      </c>
      <c r="J71" s="13">
        <f>G71-D71</f>
        <v>-30367</v>
      </c>
      <c r="K71" s="14">
        <f>H71-E71</f>
        <v>-31332.48</v>
      </c>
      <c r="L71" s="15">
        <f>J71-K71</f>
        <v>965.47999999999956</v>
      </c>
      <c r="M71" s="16"/>
      <c r="N71" s="10">
        <f>SUM(N72:N81)</f>
        <v>38138</v>
      </c>
      <c r="O71" s="11">
        <f>SUM(O72:O81)</f>
        <v>22421.38</v>
      </c>
      <c r="P71" s="12">
        <f>N71-O71</f>
        <v>15716.619999999999</v>
      </c>
    </row>
    <row r="72" spans="1:16" ht="15.75" x14ac:dyDescent="0.25">
      <c r="A72" s="17" t="s">
        <v>11</v>
      </c>
      <c r="B72" s="17"/>
      <c r="C72" s="17">
        <v>63001</v>
      </c>
      <c r="D72" s="22"/>
      <c r="E72" s="19"/>
      <c r="F72" s="23"/>
      <c r="G72" s="22"/>
      <c r="H72" s="19"/>
      <c r="I72" s="23"/>
      <c r="J72" s="22"/>
      <c r="K72" s="19"/>
      <c r="L72" s="23"/>
      <c r="M72" s="17"/>
      <c r="N72" s="22"/>
      <c r="O72" s="19"/>
      <c r="P72" s="23"/>
    </row>
    <row r="73" spans="1:16" ht="15.75" x14ac:dyDescent="0.25">
      <c r="A73" s="17" t="s">
        <v>74</v>
      </c>
      <c r="B73" s="17"/>
      <c r="C73" s="17">
        <v>63002</v>
      </c>
      <c r="D73" s="18"/>
      <c r="E73" s="19"/>
      <c r="F73" s="20"/>
      <c r="G73" s="18"/>
      <c r="H73" s="21"/>
      <c r="I73" s="20"/>
      <c r="J73" s="18"/>
      <c r="K73" s="21"/>
      <c r="L73" s="20"/>
      <c r="M73" s="17"/>
      <c r="N73" s="18"/>
      <c r="O73" s="21"/>
      <c r="P73" s="20"/>
    </row>
    <row r="74" spans="1:16" ht="15.75" x14ac:dyDescent="0.25">
      <c r="A74" s="17" t="s">
        <v>85</v>
      </c>
      <c r="B74" s="17">
        <v>43008</v>
      </c>
      <c r="C74" s="17">
        <v>63003</v>
      </c>
      <c r="D74" s="22">
        <v>10000</v>
      </c>
      <c r="E74" s="19">
        <v>3500</v>
      </c>
      <c r="F74" s="20"/>
      <c r="G74" s="18"/>
      <c r="H74" s="21"/>
      <c r="I74" s="20"/>
      <c r="J74" s="18"/>
      <c r="K74" s="21"/>
      <c r="L74" s="20"/>
      <c r="M74" s="17"/>
      <c r="N74" s="18">
        <v>6730</v>
      </c>
      <c r="O74" s="21">
        <v>2232.6</v>
      </c>
      <c r="P74" s="20"/>
    </row>
    <row r="75" spans="1:16" ht="15.75" x14ac:dyDescent="0.25">
      <c r="A75" s="17" t="s">
        <v>86</v>
      </c>
      <c r="B75" s="17">
        <v>43002</v>
      </c>
      <c r="C75" s="17">
        <v>63005</v>
      </c>
      <c r="D75" s="22">
        <v>10000</v>
      </c>
      <c r="E75" s="19">
        <v>4500</v>
      </c>
      <c r="F75" s="20"/>
      <c r="G75" s="18">
        <v>11223</v>
      </c>
      <c r="H75" s="19">
        <v>717.66</v>
      </c>
      <c r="I75" s="20"/>
      <c r="J75" s="18"/>
      <c r="K75" s="21"/>
      <c r="L75" s="20"/>
      <c r="M75" s="17"/>
      <c r="N75" s="18">
        <v>10628</v>
      </c>
      <c r="O75" s="21">
        <v>8021.57</v>
      </c>
      <c r="P75" s="20"/>
    </row>
    <row r="76" spans="1:16" ht="15.75" x14ac:dyDescent="0.25">
      <c r="A76" s="17" t="s">
        <v>87</v>
      </c>
      <c r="B76" s="17">
        <v>43005</v>
      </c>
      <c r="C76" s="17">
        <v>63006</v>
      </c>
      <c r="D76" s="22">
        <v>7000</v>
      </c>
      <c r="E76" s="19">
        <v>3600</v>
      </c>
      <c r="F76" s="20"/>
      <c r="G76" s="18"/>
      <c r="H76" s="21"/>
      <c r="I76" s="20"/>
      <c r="J76" s="18"/>
      <c r="K76" s="21"/>
      <c r="L76" s="20"/>
      <c r="M76" s="17"/>
      <c r="N76" s="18"/>
      <c r="O76" s="21">
        <v>6432.49</v>
      </c>
      <c r="P76" s="20"/>
    </row>
    <row r="77" spans="1:16" ht="15.75" x14ac:dyDescent="0.25">
      <c r="A77" s="17" t="s">
        <v>88</v>
      </c>
      <c r="B77" s="17" t="s">
        <v>89</v>
      </c>
      <c r="C77" s="17">
        <v>63008</v>
      </c>
      <c r="D77" s="22">
        <v>2500</v>
      </c>
      <c r="E77" s="19">
        <v>3500</v>
      </c>
      <c r="F77" s="20"/>
      <c r="G77" s="18"/>
      <c r="H77" s="21"/>
      <c r="I77" s="20"/>
      <c r="J77" s="18"/>
      <c r="K77" s="21"/>
      <c r="L77" s="20"/>
      <c r="M77" s="17"/>
      <c r="N77" s="18"/>
      <c r="O77" s="21">
        <v>3075</v>
      </c>
      <c r="P77" s="20"/>
    </row>
    <row r="78" spans="1:16" ht="15.75" x14ac:dyDescent="0.25">
      <c r="A78" s="17" t="s">
        <v>90</v>
      </c>
      <c r="B78" s="17"/>
      <c r="C78" s="17">
        <v>63011</v>
      </c>
      <c r="D78" s="18"/>
      <c r="E78" s="19">
        <v>500</v>
      </c>
      <c r="F78" s="20"/>
      <c r="G78" s="18"/>
      <c r="H78" s="21"/>
      <c r="I78" s="20"/>
      <c r="J78" s="18"/>
      <c r="K78" s="21"/>
      <c r="L78" s="20"/>
      <c r="M78" s="17"/>
      <c r="N78" s="18"/>
      <c r="O78" s="21"/>
      <c r="P78" s="20"/>
    </row>
    <row r="79" spans="1:16" ht="15.75" x14ac:dyDescent="0.25">
      <c r="A79" s="17" t="s">
        <v>91</v>
      </c>
      <c r="B79" s="17"/>
      <c r="C79" s="17">
        <v>63013</v>
      </c>
      <c r="D79" s="18"/>
      <c r="E79" s="19">
        <v>4500</v>
      </c>
      <c r="F79" s="20"/>
      <c r="G79" s="18"/>
      <c r="H79" s="21">
        <v>139.86000000000001</v>
      </c>
      <c r="I79" s="20"/>
      <c r="J79" s="18"/>
      <c r="K79" s="21"/>
      <c r="L79" s="20"/>
      <c r="M79" s="17"/>
      <c r="N79" s="18"/>
      <c r="O79" s="21">
        <v>2659.72</v>
      </c>
      <c r="P79" s="20"/>
    </row>
    <row r="80" spans="1:16" ht="15.75" x14ac:dyDescent="0.25">
      <c r="A80" s="17" t="s">
        <v>92</v>
      </c>
      <c r="B80" s="17">
        <v>43011</v>
      </c>
      <c r="C80" s="17"/>
      <c r="D80" s="18"/>
      <c r="E80" s="19"/>
      <c r="F80" s="20"/>
      <c r="G80" s="18"/>
      <c r="H80" s="21"/>
      <c r="I80" s="20"/>
      <c r="J80" s="18"/>
      <c r="K80" s="21"/>
      <c r="L80" s="20"/>
      <c r="M80" s="17"/>
      <c r="N80" s="18">
        <v>8690</v>
      </c>
      <c r="O80" s="21"/>
      <c r="P80" s="20"/>
    </row>
    <row r="81" spans="1:16" ht="15.75" x14ac:dyDescent="0.25">
      <c r="A81" s="17" t="s">
        <v>93</v>
      </c>
      <c r="B81" s="17">
        <v>43012</v>
      </c>
      <c r="C81" s="17"/>
      <c r="D81" s="22">
        <v>12090</v>
      </c>
      <c r="E81" s="21">
        <v>12090</v>
      </c>
      <c r="F81" s="20"/>
      <c r="G81" s="18"/>
      <c r="H81" s="21"/>
      <c r="I81" s="20"/>
      <c r="J81" s="18"/>
      <c r="K81" s="21"/>
      <c r="L81" s="20"/>
      <c r="M81" s="17"/>
      <c r="N81" s="18">
        <v>12090</v>
      </c>
      <c r="O81" s="21"/>
      <c r="P81" s="20"/>
    </row>
    <row r="82" spans="1:16" ht="15.75" x14ac:dyDescent="0.25">
      <c r="A82" s="9" t="s">
        <v>94</v>
      </c>
      <c r="B82" s="9">
        <v>435</v>
      </c>
      <c r="C82" s="9">
        <v>635</v>
      </c>
      <c r="D82" s="10">
        <f>SUM(D83:D92)</f>
        <v>33000</v>
      </c>
      <c r="E82" s="11">
        <f>SUM(E83:E92)</f>
        <v>25500</v>
      </c>
      <c r="F82" s="12">
        <f>D82-E82</f>
        <v>7500</v>
      </c>
      <c r="G82" s="10">
        <f>SUM(G83:G92)</f>
        <v>6120</v>
      </c>
      <c r="H82" s="11">
        <f>SUM(H83:H92)</f>
        <v>1128.08</v>
      </c>
      <c r="I82" s="12">
        <f>G82-H82</f>
        <v>4991.92</v>
      </c>
      <c r="J82" s="13">
        <f>G82-D82</f>
        <v>-26880</v>
      </c>
      <c r="K82" s="14">
        <f>H82-E82</f>
        <v>-24371.919999999998</v>
      </c>
      <c r="L82" s="15">
        <f>J82-K82</f>
        <v>-2508.0800000000017</v>
      </c>
      <c r="M82" s="16"/>
      <c r="N82" s="10">
        <f>SUM(N83:N92)</f>
        <v>25544.18</v>
      </c>
      <c r="O82" s="11">
        <f>SUM(O83:O92)</f>
        <v>19967.310000000001</v>
      </c>
      <c r="P82" s="12">
        <f>N82-O82</f>
        <v>5576.869999999999</v>
      </c>
    </row>
    <row r="83" spans="1:16" ht="15.75" x14ac:dyDescent="0.25">
      <c r="A83" s="17" t="s">
        <v>11</v>
      </c>
      <c r="B83" s="17"/>
      <c r="C83" s="17">
        <v>63501</v>
      </c>
      <c r="D83" s="18"/>
      <c r="E83" s="21"/>
      <c r="F83" s="20"/>
      <c r="G83" s="18"/>
      <c r="H83" s="21"/>
      <c r="I83" s="20"/>
      <c r="J83" s="18"/>
      <c r="K83" s="21"/>
      <c r="L83" s="20"/>
      <c r="M83" s="17"/>
      <c r="N83" s="18"/>
      <c r="O83" s="21"/>
      <c r="P83" s="20"/>
    </row>
    <row r="84" spans="1:16" ht="15.75" x14ac:dyDescent="0.25">
      <c r="A84" s="17" t="s">
        <v>74</v>
      </c>
      <c r="B84" s="17"/>
      <c r="C84" s="17">
        <v>63502</v>
      </c>
      <c r="D84" s="22"/>
      <c r="E84" s="21"/>
      <c r="F84" s="20"/>
      <c r="G84" s="18"/>
      <c r="H84" s="21"/>
      <c r="I84" s="20"/>
      <c r="J84" s="18"/>
      <c r="K84" s="21"/>
      <c r="L84" s="20"/>
      <c r="M84" s="17"/>
      <c r="N84" s="18"/>
      <c r="O84" s="21"/>
      <c r="P84" s="20"/>
    </row>
    <row r="85" spans="1:16" ht="15.75" x14ac:dyDescent="0.25">
      <c r="A85" s="17" t="s">
        <v>85</v>
      </c>
      <c r="B85" s="17">
        <v>43508</v>
      </c>
      <c r="C85" s="17">
        <v>63503</v>
      </c>
      <c r="D85" s="22">
        <v>10000</v>
      </c>
      <c r="E85" s="19">
        <v>3500</v>
      </c>
      <c r="F85" s="20"/>
      <c r="G85" s="18"/>
      <c r="H85" s="21"/>
      <c r="I85" s="20"/>
      <c r="J85" s="18"/>
      <c r="K85" s="21"/>
      <c r="L85" s="20"/>
      <c r="M85" s="17"/>
      <c r="N85" s="18">
        <v>5000</v>
      </c>
      <c r="O85" s="21">
        <v>1667.6</v>
      </c>
      <c r="P85" s="20"/>
    </row>
    <row r="86" spans="1:16" ht="15.75" x14ac:dyDescent="0.25">
      <c r="A86" s="17" t="s">
        <v>86</v>
      </c>
      <c r="B86" s="17">
        <v>43502</v>
      </c>
      <c r="C86" s="17">
        <v>63505</v>
      </c>
      <c r="D86" s="22">
        <v>6000</v>
      </c>
      <c r="E86" s="19">
        <v>3500</v>
      </c>
      <c r="F86" s="20"/>
      <c r="G86" s="18">
        <v>6120</v>
      </c>
      <c r="H86" s="19">
        <v>1056.8699999999999</v>
      </c>
      <c r="I86" s="20"/>
      <c r="J86" s="18"/>
      <c r="K86" s="21"/>
      <c r="L86" s="20"/>
      <c r="M86" s="17"/>
      <c r="N86" s="18">
        <v>7055</v>
      </c>
      <c r="O86" s="21">
        <v>6221.58</v>
      </c>
      <c r="P86" s="20"/>
    </row>
    <row r="87" spans="1:16" ht="15.75" x14ac:dyDescent="0.25">
      <c r="A87" s="17" t="s">
        <v>87</v>
      </c>
      <c r="B87" s="17"/>
      <c r="C87" s="17">
        <v>63506</v>
      </c>
      <c r="D87" s="22">
        <v>7000</v>
      </c>
      <c r="E87" s="19">
        <v>3500</v>
      </c>
      <c r="F87" s="20"/>
      <c r="G87" s="18"/>
      <c r="H87" s="21"/>
      <c r="I87" s="20"/>
      <c r="J87" s="18"/>
      <c r="K87" s="21"/>
      <c r="L87" s="20"/>
      <c r="M87" s="17"/>
      <c r="N87" s="18"/>
      <c r="O87" s="21">
        <v>4777.4799999999996</v>
      </c>
      <c r="P87" s="20"/>
    </row>
    <row r="88" spans="1:16" ht="15.75" x14ac:dyDescent="0.25">
      <c r="A88" s="17" t="s">
        <v>88</v>
      </c>
      <c r="B88" s="17" t="s">
        <v>95</v>
      </c>
      <c r="C88" s="17">
        <v>63508</v>
      </c>
      <c r="D88" s="22">
        <v>2000</v>
      </c>
      <c r="E88" s="19">
        <v>3000</v>
      </c>
      <c r="F88" s="20"/>
      <c r="G88" s="18"/>
      <c r="H88" s="21"/>
      <c r="I88" s="20"/>
      <c r="J88" s="18"/>
      <c r="K88" s="21"/>
      <c r="L88" s="20"/>
      <c r="M88" s="17"/>
      <c r="N88" s="18">
        <f>-250</f>
        <v>-250</v>
      </c>
      <c r="O88" s="21">
        <v>4095</v>
      </c>
      <c r="P88" s="20"/>
    </row>
    <row r="89" spans="1:16" ht="15.75" x14ac:dyDescent="0.25">
      <c r="A89" s="17" t="s">
        <v>90</v>
      </c>
      <c r="B89" s="17"/>
      <c r="C89" s="17">
        <v>63511</v>
      </c>
      <c r="D89" s="22"/>
      <c r="E89" s="19">
        <v>500</v>
      </c>
      <c r="F89" s="20"/>
      <c r="G89" s="18"/>
      <c r="H89" s="21"/>
      <c r="I89" s="20"/>
      <c r="J89" s="18"/>
      <c r="K89" s="21"/>
      <c r="L89" s="20"/>
      <c r="M89" s="17"/>
      <c r="N89" s="18"/>
      <c r="O89" s="21"/>
      <c r="P89" s="20"/>
    </row>
    <row r="90" spans="1:16" ht="15.75" x14ac:dyDescent="0.25">
      <c r="A90" s="17" t="s">
        <v>91</v>
      </c>
      <c r="B90" s="17"/>
      <c r="C90" s="17">
        <v>63513</v>
      </c>
      <c r="D90" s="22"/>
      <c r="E90" s="19">
        <v>3500</v>
      </c>
      <c r="F90" s="20"/>
      <c r="G90" s="18"/>
      <c r="H90" s="21">
        <v>71.209999999999994</v>
      </c>
      <c r="I90" s="20"/>
      <c r="J90" s="18"/>
      <c r="K90" s="21"/>
      <c r="L90" s="20"/>
      <c r="M90" s="17"/>
      <c r="N90" s="18"/>
      <c r="O90" s="21">
        <v>3205.65</v>
      </c>
      <c r="P90" s="20"/>
    </row>
    <row r="91" spans="1:16" ht="15.75" x14ac:dyDescent="0.25">
      <c r="A91" s="17" t="s">
        <v>92</v>
      </c>
      <c r="B91" s="17">
        <v>43511</v>
      </c>
      <c r="C91" s="17"/>
      <c r="D91" s="22"/>
      <c r="E91" s="19"/>
      <c r="F91" s="20"/>
      <c r="G91" s="18"/>
      <c r="H91" s="21"/>
      <c r="I91" s="20"/>
      <c r="J91" s="18"/>
      <c r="K91" s="21"/>
      <c r="L91" s="20"/>
      <c r="M91" s="17"/>
      <c r="N91" s="18">
        <v>5744.18</v>
      </c>
      <c r="O91" s="21"/>
      <c r="P91" s="20"/>
    </row>
    <row r="92" spans="1:16" ht="15.75" x14ac:dyDescent="0.25">
      <c r="A92" s="17" t="s">
        <v>93</v>
      </c>
      <c r="B92" s="17">
        <v>43512</v>
      </c>
      <c r="C92" s="17"/>
      <c r="D92" s="22">
        <v>8000</v>
      </c>
      <c r="E92" s="21">
        <v>8000</v>
      </c>
      <c r="F92" s="20"/>
      <c r="G92" s="18"/>
      <c r="H92" s="21"/>
      <c r="I92" s="20"/>
      <c r="J92" s="18"/>
      <c r="K92" s="21"/>
      <c r="L92" s="20"/>
      <c r="M92" s="17"/>
      <c r="N92" s="18">
        <v>7995</v>
      </c>
      <c r="O92" s="21"/>
      <c r="P92" s="20"/>
    </row>
    <row r="93" spans="1:16" ht="15.75" x14ac:dyDescent="0.25">
      <c r="A93" s="9" t="s">
        <v>96</v>
      </c>
      <c r="B93" s="9">
        <v>439</v>
      </c>
      <c r="C93" s="9">
        <v>639</v>
      </c>
      <c r="D93" s="10">
        <f>SUM(D94:D97)</f>
        <v>500</v>
      </c>
      <c r="E93" s="11">
        <f>SUM(E94:E97)</f>
        <v>1500</v>
      </c>
      <c r="F93" s="12">
        <f>D93-E93</f>
        <v>-1000</v>
      </c>
      <c r="G93" s="10">
        <f>SUM(G94:G97)</f>
        <v>0</v>
      </c>
      <c r="H93" s="11">
        <f>SUM(H94:H97)</f>
        <v>0</v>
      </c>
      <c r="I93" s="12">
        <f>G93-H93</f>
        <v>0</v>
      </c>
      <c r="J93" s="13">
        <f>G93-D93</f>
        <v>-500</v>
      </c>
      <c r="K93" s="14">
        <f>H93-E93</f>
        <v>-1500</v>
      </c>
      <c r="L93" s="15">
        <f>J93-K93</f>
        <v>1000</v>
      </c>
      <c r="M93" s="16"/>
      <c r="N93" s="10">
        <f>SUM(N94:N97)</f>
        <v>0</v>
      </c>
      <c r="O93" s="11">
        <f>SUM(O94:O97)</f>
        <v>707.29</v>
      </c>
      <c r="P93" s="12">
        <f>N93-O93</f>
        <v>-707.29</v>
      </c>
    </row>
    <row r="94" spans="1:16" ht="15.75" x14ac:dyDescent="0.25">
      <c r="A94" s="17" t="s">
        <v>97</v>
      </c>
      <c r="B94" s="17"/>
      <c r="C94" s="17">
        <v>63901</v>
      </c>
      <c r="D94" s="18"/>
      <c r="E94" s="21">
        <v>500</v>
      </c>
      <c r="F94" s="20"/>
      <c r="G94" s="18"/>
      <c r="H94" s="21"/>
      <c r="I94" s="20"/>
      <c r="J94" s="18"/>
      <c r="K94" s="21"/>
      <c r="L94" s="20"/>
      <c r="M94" s="17"/>
      <c r="N94" s="18"/>
      <c r="O94" s="21"/>
      <c r="P94" s="20"/>
    </row>
    <row r="95" spans="1:16" ht="15.75" x14ac:dyDescent="0.25">
      <c r="A95" s="17" t="s">
        <v>98</v>
      </c>
      <c r="B95" s="17"/>
      <c r="C95" s="17">
        <v>63902</v>
      </c>
      <c r="D95" s="18"/>
      <c r="E95" s="19">
        <v>500</v>
      </c>
      <c r="F95" s="20"/>
      <c r="G95" s="18"/>
      <c r="H95" s="21"/>
      <c r="I95" s="20"/>
      <c r="J95" s="18"/>
      <c r="K95" s="21"/>
      <c r="L95" s="20"/>
      <c r="M95" s="17"/>
      <c r="N95" s="18"/>
      <c r="O95" s="21">
        <v>300.7</v>
      </c>
      <c r="P95" s="20"/>
    </row>
    <row r="96" spans="1:16" ht="15.75" x14ac:dyDescent="0.25">
      <c r="A96" s="17" t="s">
        <v>90</v>
      </c>
      <c r="B96" s="17"/>
      <c r="C96" s="17">
        <v>63903</v>
      </c>
      <c r="D96" s="18"/>
      <c r="E96" s="19">
        <v>500</v>
      </c>
      <c r="F96" s="20"/>
      <c r="G96" s="18"/>
      <c r="H96" s="21"/>
      <c r="I96" s="20"/>
      <c r="J96" s="18"/>
      <c r="K96" s="21"/>
      <c r="L96" s="20"/>
      <c r="M96" s="17"/>
      <c r="N96" s="18"/>
      <c r="O96" s="21">
        <v>406.59</v>
      </c>
      <c r="P96" s="20"/>
    </row>
    <row r="97" spans="1:16" ht="15.75" x14ac:dyDescent="0.25">
      <c r="A97" s="17" t="s">
        <v>99</v>
      </c>
      <c r="B97" s="17">
        <v>43901</v>
      </c>
      <c r="C97" s="17"/>
      <c r="D97" s="22">
        <v>500</v>
      </c>
      <c r="E97" s="21"/>
      <c r="F97" s="20"/>
      <c r="G97" s="18"/>
      <c r="H97" s="21"/>
      <c r="I97" s="20"/>
      <c r="J97" s="18"/>
      <c r="K97" s="21"/>
      <c r="L97" s="20"/>
      <c r="M97" s="17"/>
      <c r="N97" s="18"/>
      <c r="O97" s="21"/>
      <c r="P97" s="20"/>
    </row>
    <row r="98" spans="1:16" ht="15.75" x14ac:dyDescent="0.25">
      <c r="A98" s="9" t="s">
        <v>100</v>
      </c>
      <c r="B98" s="9">
        <v>440</v>
      </c>
      <c r="C98" s="9">
        <v>665</v>
      </c>
      <c r="D98" s="10">
        <f>SUM(D99:D107)</f>
        <v>16550</v>
      </c>
      <c r="E98" s="11">
        <f>SUM(E99:E107)</f>
        <v>16000</v>
      </c>
      <c r="F98" s="12">
        <f>D98-E98</f>
        <v>550</v>
      </c>
      <c r="G98" s="10">
        <f>SUM(G99:G107)</f>
        <v>2458.0500000000002</v>
      </c>
      <c r="H98" s="11">
        <f>SUM(H99:H107)</f>
        <v>831.25</v>
      </c>
      <c r="I98" s="12">
        <f>G98-H98</f>
        <v>1626.8000000000002</v>
      </c>
      <c r="J98" s="13">
        <f>G98-D98</f>
        <v>-14091.95</v>
      </c>
      <c r="K98" s="14">
        <f>H98-E98</f>
        <v>-15168.75</v>
      </c>
      <c r="L98" s="15">
        <f>J98-K98</f>
        <v>1076.7999999999993</v>
      </c>
      <c r="M98" s="16"/>
      <c r="N98" s="10">
        <f>SUM(N99:N107)</f>
        <v>20367.27</v>
      </c>
      <c r="O98" s="11">
        <f>SUM(O99:O107)</f>
        <v>1597.94</v>
      </c>
      <c r="P98" s="12">
        <f>N98-O98</f>
        <v>18769.330000000002</v>
      </c>
    </row>
    <row r="99" spans="1:16" ht="15.75" x14ac:dyDescent="0.25">
      <c r="A99" s="17" t="s">
        <v>101</v>
      </c>
      <c r="B99" s="17">
        <v>42509</v>
      </c>
      <c r="C99" s="17">
        <v>66502</v>
      </c>
      <c r="D99" s="22"/>
      <c r="E99" s="19">
        <v>1250</v>
      </c>
      <c r="F99" s="20"/>
      <c r="G99" s="18"/>
      <c r="H99" s="21"/>
      <c r="I99" s="20"/>
      <c r="J99" s="18"/>
      <c r="K99" s="21"/>
      <c r="L99" s="20"/>
      <c r="M99" s="17"/>
      <c r="N99" s="18"/>
      <c r="O99" s="21"/>
      <c r="P99" s="20"/>
    </row>
    <row r="100" spans="1:16" ht="15.75" x14ac:dyDescent="0.25">
      <c r="A100" s="17" t="s">
        <v>102</v>
      </c>
      <c r="B100" s="17"/>
      <c r="C100" s="17">
        <v>66503</v>
      </c>
      <c r="D100" s="22"/>
      <c r="E100" s="19">
        <v>250</v>
      </c>
      <c r="F100" s="20"/>
      <c r="G100" s="18"/>
      <c r="H100" s="21">
        <v>831.25</v>
      </c>
      <c r="I100" s="20"/>
      <c r="J100" s="18"/>
      <c r="K100" s="21"/>
      <c r="L100" s="20"/>
      <c r="M100" s="17"/>
      <c r="N100" s="18"/>
      <c r="O100" s="21"/>
      <c r="P100" s="20"/>
    </row>
    <row r="101" spans="1:16" ht="15.75" x14ac:dyDescent="0.25">
      <c r="A101" s="17" t="s">
        <v>103</v>
      </c>
      <c r="B101" s="17"/>
      <c r="C101" s="17">
        <v>66506</v>
      </c>
      <c r="D101" s="22"/>
      <c r="E101" s="19">
        <v>5000</v>
      </c>
      <c r="F101" s="20"/>
      <c r="G101" s="18"/>
      <c r="H101" s="21"/>
      <c r="I101" s="20"/>
      <c r="J101" s="18"/>
      <c r="K101" s="21"/>
      <c r="L101" s="20"/>
      <c r="M101" s="17"/>
      <c r="N101" s="18"/>
      <c r="O101" s="21">
        <v>991.97</v>
      </c>
      <c r="P101" s="20"/>
    </row>
    <row r="102" spans="1:16" ht="15.75" x14ac:dyDescent="0.25">
      <c r="A102" s="17" t="s">
        <v>104</v>
      </c>
      <c r="B102" s="17"/>
      <c r="C102" s="17">
        <v>66512</v>
      </c>
      <c r="D102" s="22"/>
      <c r="E102" s="19">
        <v>4000</v>
      </c>
      <c r="F102" s="20"/>
      <c r="G102" s="18"/>
      <c r="H102" s="21"/>
      <c r="I102" s="20"/>
      <c r="J102" s="18"/>
      <c r="K102" s="21"/>
      <c r="L102" s="20"/>
      <c r="M102" s="17"/>
      <c r="N102" s="18"/>
      <c r="O102" s="21">
        <v>1005.97</v>
      </c>
      <c r="P102" s="20"/>
    </row>
    <row r="103" spans="1:16" ht="15.75" x14ac:dyDescent="0.25">
      <c r="A103" s="17" t="s">
        <v>105</v>
      </c>
      <c r="B103" s="17"/>
      <c r="C103" s="17">
        <v>66516</v>
      </c>
      <c r="D103" s="22"/>
      <c r="E103" s="19">
        <v>2500</v>
      </c>
      <c r="F103" s="20"/>
      <c r="G103" s="18"/>
      <c r="H103" s="21"/>
      <c r="I103" s="20"/>
      <c r="J103" s="18"/>
      <c r="K103" s="21"/>
      <c r="L103" s="20"/>
      <c r="M103" s="17"/>
      <c r="N103" s="18"/>
      <c r="O103" s="21"/>
      <c r="P103" s="20"/>
    </row>
    <row r="104" spans="1:16" ht="15.75" x14ac:dyDescent="0.25">
      <c r="A104" s="17" t="s">
        <v>106</v>
      </c>
      <c r="B104" s="17"/>
      <c r="C104" s="17">
        <v>665829</v>
      </c>
      <c r="D104" s="22"/>
      <c r="E104" s="19">
        <v>2000</v>
      </c>
      <c r="F104" s="20"/>
      <c r="G104" s="18"/>
      <c r="H104" s="21"/>
      <c r="I104" s="20"/>
      <c r="J104" s="18"/>
      <c r="K104" s="21"/>
      <c r="L104" s="20"/>
      <c r="M104" s="17"/>
      <c r="N104" s="18"/>
      <c r="O104" s="21"/>
      <c r="P104" s="20"/>
    </row>
    <row r="105" spans="1:16" ht="15.75" x14ac:dyDescent="0.25">
      <c r="A105" s="17" t="s">
        <v>107</v>
      </c>
      <c r="B105" s="17"/>
      <c r="C105" s="17">
        <v>668530</v>
      </c>
      <c r="D105" s="22"/>
      <c r="E105" s="19">
        <v>1000</v>
      </c>
      <c r="F105" s="20"/>
      <c r="G105" s="18"/>
      <c r="H105" s="21"/>
      <c r="I105" s="20"/>
      <c r="J105" s="18"/>
      <c r="K105" s="21"/>
      <c r="L105" s="20"/>
      <c r="M105" s="17"/>
      <c r="N105" s="18"/>
      <c r="O105" s="21"/>
      <c r="P105" s="20"/>
    </row>
    <row r="106" spans="1:16" ht="15.75" x14ac:dyDescent="0.25">
      <c r="A106" s="17" t="s">
        <v>108</v>
      </c>
      <c r="B106" s="17">
        <v>44002</v>
      </c>
      <c r="C106" s="17"/>
      <c r="D106" s="22"/>
      <c r="E106" s="19"/>
      <c r="F106" s="20"/>
      <c r="G106" s="18"/>
      <c r="H106" s="21"/>
      <c r="I106" s="20"/>
      <c r="J106" s="18"/>
      <c r="K106" s="21"/>
      <c r="L106" s="20"/>
      <c r="M106" s="17"/>
      <c r="N106" s="18">
        <v>207.52</v>
      </c>
      <c r="O106" s="21"/>
      <c r="P106" s="20"/>
    </row>
    <row r="107" spans="1:16" ht="15.75" x14ac:dyDescent="0.25">
      <c r="A107" s="17" t="s">
        <v>109</v>
      </c>
      <c r="B107" s="17">
        <v>44001</v>
      </c>
      <c r="C107" s="17">
        <v>66515</v>
      </c>
      <c r="D107" s="22">
        <v>16550</v>
      </c>
      <c r="E107" s="21"/>
      <c r="F107" s="20"/>
      <c r="G107" s="18">
        <v>2458.0500000000002</v>
      </c>
      <c r="H107" s="21"/>
      <c r="I107" s="20"/>
      <c r="J107" s="18"/>
      <c r="K107" s="21"/>
      <c r="L107" s="20"/>
      <c r="M107" s="17"/>
      <c r="N107" s="18">
        <v>20159.75</v>
      </c>
      <c r="O107" s="21">
        <v>-400</v>
      </c>
      <c r="P107" s="20"/>
    </row>
    <row r="108" spans="1:16" ht="15.75" x14ac:dyDescent="0.25">
      <c r="A108" s="9" t="s">
        <v>110</v>
      </c>
      <c r="B108" s="9" t="s">
        <v>111</v>
      </c>
      <c r="C108" s="9">
        <v>670</v>
      </c>
      <c r="D108" s="10">
        <f>SUM(D109:D121)</f>
        <v>247500</v>
      </c>
      <c r="E108" s="11">
        <f>SUM(E109:E121)</f>
        <v>98000</v>
      </c>
      <c r="F108" s="12">
        <f>D108-E108</f>
        <v>149500</v>
      </c>
      <c r="G108" s="10">
        <f>SUM(G109:G121)</f>
        <v>157426.64000000001</v>
      </c>
      <c r="H108" s="11">
        <f>SUM(H109:H121)</f>
        <v>56992.689999999995</v>
      </c>
      <c r="I108" s="12">
        <f>G108-H108</f>
        <v>100433.95000000001</v>
      </c>
      <c r="J108" s="13">
        <f>G108-D108</f>
        <v>-90073.359999999986</v>
      </c>
      <c r="K108" s="14">
        <f>H108-E108</f>
        <v>-41007.310000000005</v>
      </c>
      <c r="L108" s="15">
        <f>J108-K108</f>
        <v>-49066.049999999981</v>
      </c>
      <c r="M108" s="16"/>
      <c r="N108" s="10">
        <f>SUM(N109:N121)</f>
        <v>259950.59</v>
      </c>
      <c r="O108" s="11">
        <f>SUM(O109:O121)</f>
        <v>125247.36</v>
      </c>
      <c r="P108" s="12">
        <f>N108-O108</f>
        <v>134703.22999999998</v>
      </c>
    </row>
    <row r="109" spans="1:16" ht="15.75" x14ac:dyDescent="0.25">
      <c r="A109" s="17" t="s">
        <v>112</v>
      </c>
      <c r="B109" s="17"/>
      <c r="C109" s="17">
        <v>67001</v>
      </c>
      <c r="D109" s="18"/>
      <c r="E109" s="19">
        <v>1000</v>
      </c>
      <c r="F109" s="20"/>
      <c r="G109" s="18"/>
      <c r="H109" s="2"/>
      <c r="I109" s="20"/>
      <c r="J109" s="18"/>
      <c r="K109" s="21"/>
      <c r="L109" s="20"/>
      <c r="M109" s="17"/>
      <c r="N109" s="18"/>
      <c r="O109" s="21"/>
      <c r="P109" s="20"/>
    </row>
    <row r="110" spans="1:16" ht="15.75" x14ac:dyDescent="0.25">
      <c r="A110" s="17" t="s">
        <v>113</v>
      </c>
      <c r="B110" s="17"/>
      <c r="C110" s="17" t="s">
        <v>114</v>
      </c>
      <c r="D110" s="18"/>
      <c r="E110" s="19">
        <v>34000</v>
      </c>
      <c r="F110" s="20"/>
      <c r="G110" s="18"/>
      <c r="H110" s="21">
        <f>10452.82</f>
        <v>10452.82</v>
      </c>
      <c r="I110" s="20"/>
      <c r="J110" s="18"/>
      <c r="K110" s="21"/>
      <c r="L110" s="20"/>
      <c r="M110" s="17"/>
      <c r="N110" s="18"/>
      <c r="O110" s="19">
        <f>53089.78+12983.75</f>
        <v>66073.53</v>
      </c>
      <c r="P110" s="20"/>
    </row>
    <row r="111" spans="1:16" ht="15.75" x14ac:dyDescent="0.25">
      <c r="A111" s="17" t="s">
        <v>115</v>
      </c>
      <c r="B111" s="17"/>
      <c r="C111" s="17">
        <v>67003</v>
      </c>
      <c r="D111" s="18"/>
      <c r="E111" s="19">
        <v>53250</v>
      </c>
      <c r="F111" s="20"/>
      <c r="G111" s="18"/>
      <c r="H111" s="21">
        <v>43851.77</v>
      </c>
      <c r="I111" s="20"/>
      <c r="J111" s="18"/>
      <c r="K111" s="21"/>
      <c r="L111" s="20"/>
      <c r="M111" s="17"/>
      <c r="N111" s="18"/>
      <c r="O111" s="21">
        <v>49716.72</v>
      </c>
      <c r="P111" s="20"/>
    </row>
    <row r="112" spans="1:16" ht="15.75" x14ac:dyDescent="0.25">
      <c r="A112" s="17" t="s">
        <v>116</v>
      </c>
      <c r="B112" s="17">
        <v>45507</v>
      </c>
      <c r="C112" s="17"/>
      <c r="D112" s="18"/>
      <c r="E112" s="19"/>
      <c r="F112" s="20"/>
      <c r="G112" s="18"/>
      <c r="H112" s="21"/>
      <c r="I112" s="20"/>
      <c r="J112" s="18"/>
      <c r="K112" s="21"/>
      <c r="L112" s="20"/>
      <c r="M112" s="17"/>
      <c r="N112" s="18"/>
      <c r="O112" s="21"/>
      <c r="P112" s="20"/>
    </row>
    <row r="113" spans="1:16" ht="15.75" x14ac:dyDescent="0.25">
      <c r="A113" s="17" t="s">
        <v>117</v>
      </c>
      <c r="B113" s="17"/>
      <c r="C113" s="17">
        <v>67004</v>
      </c>
      <c r="D113" s="18"/>
      <c r="E113" s="19">
        <v>3500</v>
      </c>
      <c r="F113" s="20"/>
      <c r="G113" s="18"/>
      <c r="H113" s="21"/>
      <c r="I113" s="20"/>
      <c r="J113" s="18"/>
      <c r="K113" s="21"/>
      <c r="L113" s="20"/>
      <c r="M113" s="17"/>
      <c r="N113" s="18"/>
      <c r="O113" s="21">
        <v>2886.96</v>
      </c>
      <c r="P113" s="20"/>
    </row>
    <row r="114" spans="1:16" ht="15.75" x14ac:dyDescent="0.25">
      <c r="A114" s="17" t="s">
        <v>118</v>
      </c>
      <c r="B114" s="17"/>
      <c r="C114" s="17">
        <v>67006</v>
      </c>
      <c r="D114" s="22"/>
      <c r="E114" s="19">
        <v>4500</v>
      </c>
      <c r="F114" s="20"/>
      <c r="G114" s="18"/>
      <c r="H114" s="21">
        <v>2688.1</v>
      </c>
      <c r="I114" s="20"/>
      <c r="J114" s="18"/>
      <c r="K114" s="21"/>
      <c r="L114" s="20"/>
      <c r="M114" s="17"/>
      <c r="N114" s="18"/>
      <c r="O114" s="21">
        <v>5321.75</v>
      </c>
      <c r="P114" s="20"/>
    </row>
    <row r="115" spans="1:16" ht="15.75" x14ac:dyDescent="0.25">
      <c r="A115" s="17" t="s">
        <v>119</v>
      </c>
      <c r="B115" s="17">
        <v>45508</v>
      </c>
      <c r="C115" s="17">
        <v>67012</v>
      </c>
      <c r="D115" s="22"/>
      <c r="E115" s="19">
        <v>1000</v>
      </c>
      <c r="F115" s="20"/>
      <c r="G115" s="18"/>
      <c r="H115" s="21"/>
      <c r="I115" s="20"/>
      <c r="J115" s="18"/>
      <c r="K115" s="21"/>
      <c r="L115" s="20"/>
      <c r="M115" s="17"/>
      <c r="N115" s="18"/>
      <c r="O115" s="21"/>
      <c r="P115" s="20"/>
    </row>
    <row r="116" spans="1:16" ht="15.75" x14ac:dyDescent="0.25">
      <c r="A116" s="17" t="s">
        <v>120</v>
      </c>
      <c r="B116" s="17"/>
      <c r="C116" s="17">
        <v>67014</v>
      </c>
      <c r="D116" s="22"/>
      <c r="E116" s="19">
        <v>750</v>
      </c>
      <c r="F116" s="20"/>
      <c r="G116" s="18"/>
      <c r="H116" s="21"/>
      <c r="I116" s="20"/>
      <c r="J116" s="18"/>
      <c r="K116" s="21"/>
      <c r="L116" s="20"/>
      <c r="M116" s="17"/>
      <c r="N116" s="18"/>
      <c r="O116" s="21">
        <v>1248.4000000000001</v>
      </c>
      <c r="P116" s="20"/>
    </row>
    <row r="117" spans="1:16" ht="15.75" x14ac:dyDescent="0.25">
      <c r="A117" s="17" t="s">
        <v>121</v>
      </c>
      <c r="B117" s="17">
        <v>44506</v>
      </c>
      <c r="C117" s="17"/>
      <c r="D117" s="22">
        <v>1000</v>
      </c>
      <c r="E117" s="21"/>
      <c r="F117" s="20"/>
      <c r="G117" s="18"/>
      <c r="H117" s="21"/>
      <c r="I117" s="20"/>
      <c r="J117" s="18"/>
      <c r="K117" s="21"/>
      <c r="L117" s="20"/>
      <c r="M117" s="17"/>
      <c r="N117" s="18"/>
      <c r="O117" s="21"/>
      <c r="P117" s="20"/>
    </row>
    <row r="118" spans="1:16" ht="15.75" x14ac:dyDescent="0.25">
      <c r="A118" s="17" t="s">
        <v>122</v>
      </c>
      <c r="B118" s="17">
        <v>45501</v>
      </c>
      <c r="C118" s="17"/>
      <c r="D118" s="22">
        <v>1500</v>
      </c>
      <c r="E118" s="21"/>
      <c r="F118" s="20"/>
      <c r="G118" s="18">
        <v>1080</v>
      </c>
      <c r="H118" s="21"/>
      <c r="I118" s="20"/>
      <c r="J118" s="18"/>
      <c r="K118" s="21"/>
      <c r="L118" s="20"/>
      <c r="M118" s="17"/>
      <c r="N118" s="18">
        <v>1511.82</v>
      </c>
      <c r="O118" s="21"/>
      <c r="P118" s="20"/>
    </row>
    <row r="119" spans="1:16" ht="15.75" x14ac:dyDescent="0.25">
      <c r="A119" s="17" t="s">
        <v>123</v>
      </c>
      <c r="B119" s="17">
        <v>45504</v>
      </c>
      <c r="C119" s="17"/>
      <c r="D119" s="22"/>
      <c r="E119" s="21"/>
      <c r="F119" s="20"/>
      <c r="G119" s="18"/>
      <c r="H119" s="21"/>
      <c r="I119" s="20"/>
      <c r="J119" s="18"/>
      <c r="K119" s="21"/>
      <c r="L119" s="20"/>
      <c r="M119" s="17"/>
      <c r="N119" s="18">
        <v>90</v>
      </c>
      <c r="O119" s="21"/>
      <c r="P119" s="20"/>
    </row>
    <row r="120" spans="1:16" ht="15.75" x14ac:dyDescent="0.25">
      <c r="A120" s="17" t="s">
        <v>109</v>
      </c>
      <c r="B120" s="17">
        <v>45505</v>
      </c>
      <c r="C120" s="17"/>
      <c r="D120" s="22">
        <v>240000</v>
      </c>
      <c r="E120" s="21"/>
      <c r="F120" s="20"/>
      <c r="G120" s="18">
        <v>152850.14000000001</v>
      </c>
      <c r="H120" s="21"/>
      <c r="I120" s="20"/>
      <c r="J120" s="18"/>
      <c r="K120" s="21"/>
      <c r="L120" s="20"/>
      <c r="M120" s="17"/>
      <c r="N120" s="18">
        <v>254775.77</v>
      </c>
      <c r="O120" s="21"/>
      <c r="P120" s="20"/>
    </row>
    <row r="121" spans="1:16" ht="15.75" x14ac:dyDescent="0.25">
      <c r="A121" s="17" t="s">
        <v>124</v>
      </c>
      <c r="B121" s="17">
        <v>45506</v>
      </c>
      <c r="C121" s="17"/>
      <c r="D121" s="22">
        <v>5000</v>
      </c>
      <c r="E121" s="21"/>
      <c r="F121" s="20"/>
      <c r="G121" s="18">
        <v>3496.5</v>
      </c>
      <c r="H121" s="21"/>
      <c r="I121" s="20"/>
      <c r="J121" s="18"/>
      <c r="K121" s="21"/>
      <c r="L121" s="20"/>
      <c r="M121" s="17"/>
      <c r="N121" s="18">
        <v>3573</v>
      </c>
      <c r="O121" s="21"/>
      <c r="P121" s="20"/>
    </row>
    <row r="122" spans="1:16" ht="15.75" x14ac:dyDescent="0.25">
      <c r="A122" s="9" t="s">
        <v>125</v>
      </c>
      <c r="B122" s="9">
        <v>480</v>
      </c>
      <c r="C122" s="9">
        <v>680</v>
      </c>
      <c r="D122" s="10">
        <f t="shared" ref="D122:I122" si="0">SUM(D123:D124)</f>
        <v>9000</v>
      </c>
      <c r="E122" s="11">
        <f t="shared" si="0"/>
        <v>8000</v>
      </c>
      <c r="F122" s="12">
        <f t="shared" si="0"/>
        <v>0</v>
      </c>
      <c r="G122" s="10">
        <f t="shared" si="0"/>
        <v>0</v>
      </c>
      <c r="H122" s="11">
        <f t="shared" si="0"/>
        <v>0</v>
      </c>
      <c r="I122" s="12">
        <f t="shared" si="0"/>
        <v>0</v>
      </c>
      <c r="J122" s="10">
        <f t="shared" ref="J122:L122" si="1">SUM(J123:J124)</f>
        <v>0</v>
      </c>
      <c r="K122" s="11">
        <f t="shared" si="1"/>
        <v>0</v>
      </c>
      <c r="L122" s="12">
        <f t="shared" si="1"/>
        <v>0</v>
      </c>
      <c r="M122" s="16"/>
      <c r="N122" s="10">
        <f>SUM(N123:N124)</f>
        <v>9654</v>
      </c>
      <c r="O122" s="11">
        <f t="shared" ref="O122" si="2">SUM(O123:O124)</f>
        <v>7090.13</v>
      </c>
      <c r="P122" s="12">
        <f>N122-O122</f>
        <v>2563.87</v>
      </c>
    </row>
    <row r="123" spans="1:16" ht="15.75" x14ac:dyDescent="0.25">
      <c r="A123" s="17" t="s">
        <v>126</v>
      </c>
      <c r="B123" s="17">
        <v>48002</v>
      </c>
      <c r="C123" s="17">
        <v>68002</v>
      </c>
      <c r="D123" s="22">
        <v>9000</v>
      </c>
      <c r="E123" s="19">
        <v>8000</v>
      </c>
      <c r="F123" s="20"/>
      <c r="G123" s="18"/>
      <c r="H123" s="21"/>
      <c r="I123" s="20"/>
      <c r="J123" s="18"/>
      <c r="K123" s="21"/>
      <c r="L123" s="20"/>
      <c r="M123" s="17"/>
      <c r="N123" s="18">
        <v>9654</v>
      </c>
      <c r="O123" s="21">
        <v>7090.13</v>
      </c>
      <c r="P123" s="20"/>
    </row>
    <row r="124" spans="1:16" ht="15.75" x14ac:dyDescent="0.25">
      <c r="A124" s="17" t="s">
        <v>127</v>
      </c>
      <c r="B124" s="17">
        <v>48003</v>
      </c>
      <c r="C124" s="17"/>
      <c r="D124" s="22"/>
      <c r="E124" s="19"/>
      <c r="F124" s="20"/>
      <c r="G124" s="18"/>
      <c r="H124" s="21"/>
      <c r="I124" s="20"/>
      <c r="J124" s="18"/>
      <c r="K124" s="21"/>
      <c r="L124" s="20"/>
      <c r="M124" s="17"/>
      <c r="N124" s="18"/>
      <c r="O124" s="21"/>
      <c r="P124" s="20"/>
    </row>
    <row r="125" spans="1:16" ht="15.75" x14ac:dyDescent="0.25">
      <c r="A125" s="9" t="s">
        <v>128</v>
      </c>
      <c r="B125" s="9">
        <v>450</v>
      </c>
      <c r="C125" s="9"/>
      <c r="D125" s="10">
        <f>SUM(D126:D130)</f>
        <v>40400</v>
      </c>
      <c r="E125" s="11">
        <f>SUM(E126:E130)</f>
        <v>0</v>
      </c>
      <c r="F125" s="12">
        <f>D125-E125</f>
        <v>40400</v>
      </c>
      <c r="G125" s="10">
        <f>SUM(G126:G130)</f>
        <v>22550.960000000003</v>
      </c>
      <c r="H125" s="11">
        <f>SUM(H126:H130)</f>
        <v>0</v>
      </c>
      <c r="I125" s="12">
        <f>G125-H125</f>
        <v>22550.960000000003</v>
      </c>
      <c r="J125" s="13">
        <f>G125-D125</f>
        <v>-17849.039999999997</v>
      </c>
      <c r="K125" s="14">
        <f>H125-E125</f>
        <v>0</v>
      </c>
      <c r="L125" s="15">
        <f>J125-K125</f>
        <v>-17849.039999999997</v>
      </c>
      <c r="M125" s="16"/>
      <c r="N125" s="10">
        <f>SUM(N126:N130)</f>
        <v>37252.799999999996</v>
      </c>
      <c r="O125" s="11">
        <f>SUM(O126:O130)</f>
        <v>0</v>
      </c>
      <c r="P125" s="12">
        <f>N125-O125</f>
        <v>37252.799999999996</v>
      </c>
    </row>
    <row r="126" spans="1:16" ht="15.75" x14ac:dyDescent="0.25">
      <c r="A126" s="17" t="s">
        <v>129</v>
      </c>
      <c r="B126" s="17">
        <v>45001</v>
      </c>
      <c r="C126" s="17"/>
      <c r="D126" s="22">
        <v>150</v>
      </c>
      <c r="E126" s="21"/>
      <c r="F126" s="20"/>
      <c r="G126" s="18"/>
      <c r="H126" s="21"/>
      <c r="I126" s="20"/>
      <c r="J126" s="18"/>
      <c r="K126" s="21"/>
      <c r="L126" s="20"/>
      <c r="M126" s="17"/>
      <c r="N126" s="18"/>
      <c r="O126" s="21"/>
      <c r="P126" s="20"/>
    </row>
    <row r="127" spans="1:16" ht="15.75" x14ac:dyDescent="0.25">
      <c r="A127" s="17" t="s">
        <v>130</v>
      </c>
      <c r="B127" s="17">
        <v>45002</v>
      </c>
      <c r="C127" s="17"/>
      <c r="D127" s="22">
        <v>250</v>
      </c>
      <c r="E127" s="21"/>
      <c r="F127" s="20"/>
      <c r="G127" s="18">
        <v>291.2</v>
      </c>
      <c r="H127" s="21"/>
      <c r="I127" s="20"/>
      <c r="J127" s="18"/>
      <c r="K127" s="21"/>
      <c r="L127" s="20"/>
      <c r="M127" s="17"/>
      <c r="N127" s="18">
        <v>562</v>
      </c>
      <c r="O127" s="21"/>
      <c r="P127" s="20"/>
    </row>
    <row r="128" spans="1:16" ht="15.75" x14ac:dyDescent="0.25">
      <c r="A128" s="17" t="s">
        <v>131</v>
      </c>
      <c r="B128" s="17">
        <v>45003</v>
      </c>
      <c r="C128" s="17"/>
      <c r="D128" s="22">
        <v>5000</v>
      </c>
      <c r="E128" s="21"/>
      <c r="F128" s="20"/>
      <c r="G128" s="18">
        <v>971.47</v>
      </c>
      <c r="H128" s="21"/>
      <c r="I128" s="20"/>
      <c r="J128" s="18"/>
      <c r="K128" s="21"/>
      <c r="L128" s="20"/>
      <c r="M128" s="17"/>
      <c r="N128" s="18">
        <v>4193.1899999999996</v>
      </c>
      <c r="O128" s="21"/>
      <c r="P128" s="20"/>
    </row>
    <row r="129" spans="1:16" ht="15.75" x14ac:dyDescent="0.25">
      <c r="A129" s="17" t="s">
        <v>29</v>
      </c>
      <c r="B129" s="17">
        <v>45004</v>
      </c>
      <c r="C129" s="17"/>
      <c r="D129" s="22">
        <v>30000</v>
      </c>
      <c r="E129" s="21"/>
      <c r="F129" s="20"/>
      <c r="G129" s="18">
        <v>20267.490000000002</v>
      </c>
      <c r="H129" s="21"/>
      <c r="I129" s="20"/>
      <c r="J129" s="18"/>
      <c r="K129" s="21"/>
      <c r="L129" s="20"/>
      <c r="M129" s="17"/>
      <c r="N129" s="18">
        <v>27092.01</v>
      </c>
      <c r="O129" s="21"/>
      <c r="P129" s="20"/>
    </row>
    <row r="130" spans="1:16" ht="15.75" x14ac:dyDescent="0.25">
      <c r="A130" s="17" t="s">
        <v>132</v>
      </c>
      <c r="B130" s="17">
        <v>45005</v>
      </c>
      <c r="C130" s="17"/>
      <c r="D130" s="18">
        <v>5000</v>
      </c>
      <c r="E130" s="21"/>
      <c r="F130" s="20"/>
      <c r="G130" s="18">
        <v>1020.8</v>
      </c>
      <c r="H130" s="21"/>
      <c r="I130" s="20"/>
      <c r="J130" s="18"/>
      <c r="K130" s="21"/>
      <c r="L130" s="20"/>
      <c r="M130" s="17"/>
      <c r="N130" s="18">
        <v>5405.6</v>
      </c>
      <c r="O130" s="21"/>
      <c r="P130" s="20"/>
    </row>
    <row r="131" spans="1:16" ht="15.75" x14ac:dyDescent="0.25">
      <c r="A131" s="9" t="s">
        <v>123</v>
      </c>
      <c r="B131" s="9"/>
      <c r="C131" s="9">
        <v>675</v>
      </c>
      <c r="D131" s="10">
        <f>SUM(D132:D133)</f>
        <v>9000</v>
      </c>
      <c r="E131" s="11">
        <f>SUM(E132:E133)</f>
        <v>1500</v>
      </c>
      <c r="F131" s="12">
        <f>D131-E131</f>
        <v>7500</v>
      </c>
      <c r="G131" s="10">
        <f>SUM(G132:G133)</f>
        <v>0</v>
      </c>
      <c r="H131" s="11">
        <f>SUM(H132:H133)</f>
        <v>5661.29</v>
      </c>
      <c r="I131" s="12">
        <f>G131-H131</f>
        <v>-5661.29</v>
      </c>
      <c r="J131" s="13">
        <f>G131-D131</f>
        <v>-9000</v>
      </c>
      <c r="K131" s="14">
        <f>H131-E131</f>
        <v>4161.29</v>
      </c>
      <c r="L131" s="15">
        <f>J131-K131</f>
        <v>-13161.29</v>
      </c>
      <c r="M131" s="16"/>
      <c r="N131" s="10">
        <f>SUM(N132:N133)</f>
        <v>6159.36</v>
      </c>
      <c r="O131" s="11">
        <f>SUM(O132:O133)</f>
        <v>8657.39</v>
      </c>
      <c r="P131" s="12">
        <f>N131-O131</f>
        <v>-2498.0299999999997</v>
      </c>
    </row>
    <row r="132" spans="1:16" ht="15.75" x14ac:dyDescent="0.25">
      <c r="A132" s="17" t="s">
        <v>133</v>
      </c>
      <c r="B132" s="17">
        <v>42503</v>
      </c>
      <c r="C132" s="17">
        <v>67504</v>
      </c>
      <c r="D132" s="18">
        <v>6500</v>
      </c>
      <c r="E132" s="19">
        <v>1500</v>
      </c>
      <c r="F132" s="20"/>
      <c r="G132" s="22"/>
      <c r="H132" s="19">
        <v>2000</v>
      </c>
      <c r="I132" s="20"/>
      <c r="J132" s="18"/>
      <c r="K132" s="21">
        <v>0</v>
      </c>
      <c r="L132" s="20"/>
      <c r="M132" s="17"/>
      <c r="N132" s="18">
        <v>6159.36</v>
      </c>
      <c r="O132" s="21">
        <v>1350</v>
      </c>
      <c r="P132" s="20"/>
    </row>
    <row r="133" spans="1:16" ht="15.75" x14ac:dyDescent="0.25">
      <c r="A133" s="17" t="s">
        <v>134</v>
      </c>
      <c r="B133" s="17"/>
      <c r="C133" s="17">
        <v>67505</v>
      </c>
      <c r="D133" s="18">
        <v>2500</v>
      </c>
      <c r="E133" s="21"/>
      <c r="F133" s="20"/>
      <c r="G133" s="18"/>
      <c r="H133" s="21">
        <v>3661.29</v>
      </c>
      <c r="I133" s="20"/>
      <c r="J133" s="18"/>
      <c r="K133" s="21">
        <v>0</v>
      </c>
      <c r="L133" s="20"/>
      <c r="M133" s="17"/>
      <c r="N133" s="18"/>
      <c r="O133" s="21">
        <f>634.89+6672.5</f>
        <v>7307.39</v>
      </c>
      <c r="P133" s="20"/>
    </row>
    <row r="134" spans="1:16" ht="15.75" x14ac:dyDescent="0.25">
      <c r="A134" s="9" t="s">
        <v>135</v>
      </c>
      <c r="B134" s="9">
        <v>445</v>
      </c>
      <c r="C134" s="9"/>
      <c r="D134" s="10">
        <f>SUM(D135:D138)</f>
        <v>8500</v>
      </c>
      <c r="E134" s="11">
        <f>SUM(E135:E138)</f>
        <v>500</v>
      </c>
      <c r="F134" s="12">
        <f>D134-E134</f>
        <v>8000</v>
      </c>
      <c r="G134" s="10">
        <f>SUM(G135:G138)</f>
        <v>76.77</v>
      </c>
      <c r="H134" s="11">
        <f>SUM(H135:H138)</f>
        <v>0</v>
      </c>
      <c r="I134" s="12">
        <f>G134-H134</f>
        <v>76.77</v>
      </c>
      <c r="J134" s="13">
        <f>G134-D134</f>
        <v>-8423.23</v>
      </c>
      <c r="K134" s="14">
        <f>H134-E134</f>
        <v>-500</v>
      </c>
      <c r="L134" s="15">
        <f>J134-K134</f>
        <v>-7923.23</v>
      </c>
      <c r="M134" s="16"/>
      <c r="N134" s="10">
        <f>SUM(N135:N138)</f>
        <v>54241.83</v>
      </c>
      <c r="O134" s="11">
        <f>SUM(O135:O138)</f>
        <v>2005.93</v>
      </c>
      <c r="P134" s="12">
        <f>N134-O134</f>
        <v>52235.9</v>
      </c>
    </row>
    <row r="135" spans="1:16" ht="15.75" x14ac:dyDescent="0.25">
      <c r="A135" s="17" t="s">
        <v>83</v>
      </c>
      <c r="B135" s="17">
        <v>44503</v>
      </c>
      <c r="C135" s="17"/>
      <c r="D135" s="22">
        <v>8500</v>
      </c>
      <c r="E135" s="21">
        <v>500</v>
      </c>
      <c r="F135" s="20"/>
      <c r="G135" s="18">
        <v>76.77</v>
      </c>
      <c r="H135" s="21"/>
      <c r="I135" s="20"/>
      <c r="J135" s="18"/>
      <c r="K135" s="21"/>
      <c r="L135" s="20"/>
      <c r="M135" s="17"/>
      <c r="N135" s="18">
        <v>4163.51</v>
      </c>
      <c r="O135" s="21"/>
      <c r="P135" s="20"/>
    </row>
    <row r="136" spans="1:16" ht="15.75" x14ac:dyDescent="0.25">
      <c r="A136" s="17" t="s">
        <v>136</v>
      </c>
      <c r="B136" s="17">
        <v>44501</v>
      </c>
      <c r="C136" s="17"/>
      <c r="D136" s="22"/>
      <c r="E136" s="21"/>
      <c r="F136" s="20"/>
      <c r="G136" s="18"/>
      <c r="H136" s="21"/>
      <c r="I136" s="20"/>
      <c r="J136" s="18"/>
      <c r="K136" s="21"/>
      <c r="L136" s="20"/>
      <c r="M136" s="17"/>
      <c r="N136" s="18">
        <v>36716.74</v>
      </c>
      <c r="O136" s="21"/>
      <c r="P136" s="20"/>
    </row>
    <row r="137" spans="1:16" ht="15.75" x14ac:dyDescent="0.25">
      <c r="A137" s="17" t="s">
        <v>137</v>
      </c>
      <c r="B137" s="17">
        <v>44502</v>
      </c>
      <c r="C137" s="17"/>
      <c r="D137" s="22"/>
      <c r="E137" s="21"/>
      <c r="F137" s="20"/>
      <c r="G137" s="18"/>
      <c r="H137" s="21"/>
      <c r="I137" s="20"/>
      <c r="J137" s="18"/>
      <c r="K137" s="21"/>
      <c r="L137" s="20"/>
      <c r="M137" s="17"/>
      <c r="N137" s="18"/>
      <c r="O137" s="21"/>
      <c r="P137" s="20"/>
    </row>
    <row r="138" spans="1:16" ht="15.75" x14ac:dyDescent="0.25">
      <c r="A138" s="17" t="s">
        <v>65</v>
      </c>
      <c r="B138" s="17">
        <v>44507</v>
      </c>
      <c r="C138" s="17"/>
      <c r="D138" s="22"/>
      <c r="E138" s="21"/>
      <c r="F138" s="20"/>
      <c r="G138" s="18"/>
      <c r="H138" s="21"/>
      <c r="I138" s="20"/>
      <c r="J138" s="18"/>
      <c r="K138" s="21"/>
      <c r="L138" s="20"/>
      <c r="M138" s="17"/>
      <c r="N138" s="18">
        <v>13361.58</v>
      </c>
      <c r="O138" s="21">
        <v>2005.93</v>
      </c>
      <c r="P138" s="20"/>
    </row>
    <row r="139" spans="1:16" ht="15.75" x14ac:dyDescent="0.25">
      <c r="A139" s="9" t="s">
        <v>138</v>
      </c>
      <c r="B139" s="9"/>
      <c r="C139" s="9">
        <v>645</v>
      </c>
      <c r="D139" s="10">
        <f>SUM(D140:D142)</f>
        <v>0</v>
      </c>
      <c r="E139" s="11">
        <f>SUM(E140:E142)</f>
        <v>225000</v>
      </c>
      <c r="F139" s="12">
        <f>D139-E139</f>
        <v>-225000</v>
      </c>
      <c r="G139" s="10">
        <f>SUM(G140:G142)</f>
        <v>0</v>
      </c>
      <c r="H139" s="11">
        <f>SUM(H140:H142)</f>
        <v>82545.77</v>
      </c>
      <c r="I139" s="12">
        <f>G139-H139</f>
        <v>-82545.77</v>
      </c>
      <c r="J139" s="13">
        <f>G139-D139</f>
        <v>0</v>
      </c>
      <c r="K139" s="14">
        <f>H139-E139</f>
        <v>-142454.22999999998</v>
      </c>
      <c r="L139" s="15">
        <f>J139-K139</f>
        <v>142454.22999999998</v>
      </c>
      <c r="M139" s="16"/>
      <c r="N139" s="10">
        <f>SUM(N140:N142)</f>
        <v>0</v>
      </c>
      <c r="O139" s="11">
        <f>SUM(O140:O142)</f>
        <v>216665.53999999998</v>
      </c>
      <c r="P139" s="12">
        <f>N139-O139</f>
        <v>-216665.53999999998</v>
      </c>
    </row>
    <row r="140" spans="1:16" ht="15.75" x14ac:dyDescent="0.25">
      <c r="A140" s="17" t="s">
        <v>139</v>
      </c>
      <c r="B140" s="17"/>
      <c r="C140" s="17">
        <v>64501</v>
      </c>
      <c r="D140" s="18"/>
      <c r="E140" s="21"/>
      <c r="F140" s="20"/>
      <c r="G140" s="18"/>
      <c r="H140" s="21"/>
      <c r="I140" s="20"/>
      <c r="J140" s="18"/>
      <c r="K140" s="21"/>
      <c r="L140" s="20"/>
      <c r="M140" s="17"/>
      <c r="N140" s="18"/>
      <c r="O140" s="25"/>
      <c r="P140" s="20"/>
    </row>
    <row r="141" spans="1:16" ht="15.75" x14ac:dyDescent="0.25">
      <c r="A141" s="17" t="s">
        <v>140</v>
      </c>
      <c r="B141" s="17"/>
      <c r="C141" s="17">
        <v>64502</v>
      </c>
      <c r="D141" s="18"/>
      <c r="E141" s="19">
        <v>150000</v>
      </c>
      <c r="F141" s="20"/>
      <c r="G141" s="18"/>
      <c r="H141" s="21">
        <v>52344.97</v>
      </c>
      <c r="I141" s="20"/>
      <c r="J141" s="18"/>
      <c r="K141" s="21"/>
      <c r="L141" s="20"/>
      <c r="M141" s="17"/>
      <c r="N141" s="18"/>
      <c r="O141" s="21">
        <v>138111.51999999999</v>
      </c>
      <c r="P141" s="20"/>
    </row>
    <row r="142" spans="1:16" ht="15.75" x14ac:dyDescent="0.25">
      <c r="A142" s="17" t="s">
        <v>141</v>
      </c>
      <c r="B142" s="17"/>
      <c r="C142" s="17">
        <v>64503</v>
      </c>
      <c r="D142" s="18"/>
      <c r="E142" s="19">
        <v>75000</v>
      </c>
      <c r="F142" s="20"/>
      <c r="G142" s="18"/>
      <c r="H142" s="21">
        <v>30200.799999999999</v>
      </c>
      <c r="I142" s="20"/>
      <c r="J142" s="18"/>
      <c r="K142" s="21"/>
      <c r="L142" s="20"/>
      <c r="M142" s="17"/>
      <c r="N142" s="18"/>
      <c r="O142" s="21">
        <v>78554.02</v>
      </c>
      <c r="P142" s="20"/>
    </row>
    <row r="143" spans="1:16" ht="15.75" x14ac:dyDescent="0.25">
      <c r="A143" s="9" t="s">
        <v>142</v>
      </c>
      <c r="B143" s="9"/>
      <c r="C143" s="9">
        <v>648</v>
      </c>
      <c r="D143" s="10">
        <f>SUM(D144:D145)</f>
        <v>0</v>
      </c>
      <c r="E143" s="11">
        <f>SUM(E144:E145)</f>
        <v>3000</v>
      </c>
      <c r="F143" s="12">
        <f>D143-E143</f>
        <v>-3000</v>
      </c>
      <c r="G143" s="10">
        <f>SUM(G144:G145)</f>
        <v>0</v>
      </c>
      <c r="H143" s="11">
        <f>SUM(H144:H145)</f>
        <v>1447.32</v>
      </c>
      <c r="I143" s="12">
        <f>G143-H143</f>
        <v>-1447.32</v>
      </c>
      <c r="J143" s="13">
        <f>G143-D143</f>
        <v>0</v>
      </c>
      <c r="K143" s="14">
        <f>H143-E143</f>
        <v>-1552.68</v>
      </c>
      <c r="L143" s="15">
        <f>J143-K143</f>
        <v>1552.68</v>
      </c>
      <c r="M143" s="16"/>
      <c r="N143" s="10">
        <f>SUM(N144:N145)</f>
        <v>0</v>
      </c>
      <c r="O143" s="11">
        <f>SUM(O144:O145)</f>
        <v>2288.44</v>
      </c>
      <c r="P143" s="12">
        <f>N143-O143</f>
        <v>-2288.44</v>
      </c>
    </row>
    <row r="144" spans="1:16" ht="15.75" x14ac:dyDescent="0.25">
      <c r="A144" s="17" t="s">
        <v>143</v>
      </c>
      <c r="B144" s="17"/>
      <c r="C144" s="17">
        <v>64801</v>
      </c>
      <c r="D144" s="18"/>
      <c r="E144" s="19">
        <v>1000</v>
      </c>
      <c r="F144" s="20"/>
      <c r="G144" s="18"/>
      <c r="H144" s="21">
        <v>178.24</v>
      </c>
      <c r="I144" s="20"/>
      <c r="J144" s="18"/>
      <c r="K144" s="21"/>
      <c r="L144" s="20"/>
      <c r="M144" s="17"/>
      <c r="N144" s="18"/>
      <c r="O144" s="21"/>
      <c r="P144" s="20"/>
    </row>
    <row r="145" spans="1:17" ht="15.75" x14ac:dyDescent="0.25">
      <c r="A145" s="17" t="s">
        <v>144</v>
      </c>
      <c r="B145" s="17"/>
      <c r="C145" s="17">
        <v>64802</v>
      </c>
      <c r="D145" s="18"/>
      <c r="E145" s="19">
        <v>2000</v>
      </c>
      <c r="F145" s="20"/>
      <c r="G145" s="18"/>
      <c r="H145" s="21">
        <v>1269.08</v>
      </c>
      <c r="I145" s="20"/>
      <c r="J145" s="18"/>
      <c r="K145" s="21"/>
      <c r="L145" s="20"/>
      <c r="M145" s="17"/>
      <c r="N145" s="18"/>
      <c r="O145" s="21">
        <v>2288.44</v>
      </c>
      <c r="P145" s="20"/>
    </row>
    <row r="146" spans="1:17" ht="15.75" x14ac:dyDescent="0.25">
      <c r="A146" s="9" t="s">
        <v>145</v>
      </c>
      <c r="B146" s="9"/>
      <c r="C146" s="26" t="s">
        <v>146</v>
      </c>
      <c r="D146" s="10">
        <f>SUM(D147:D161)</f>
        <v>0</v>
      </c>
      <c r="E146" s="11">
        <f>SUM(E147:E161)</f>
        <v>43250</v>
      </c>
      <c r="F146" s="12">
        <f>D146-E146</f>
        <v>-43250</v>
      </c>
      <c r="G146" s="10">
        <f>SUM(G147:G161)</f>
        <v>92.39</v>
      </c>
      <c r="H146" s="11">
        <f>SUM(H147:H161)</f>
        <v>18683.829999999998</v>
      </c>
      <c r="I146" s="12">
        <f>G146-H146</f>
        <v>-18591.439999999999</v>
      </c>
      <c r="J146" s="13">
        <f>G146-D146</f>
        <v>92.39</v>
      </c>
      <c r="K146" s="14">
        <f>H146-E146</f>
        <v>-24566.170000000002</v>
      </c>
      <c r="L146" s="15">
        <f>J146-K146</f>
        <v>24658.560000000001</v>
      </c>
      <c r="M146" s="16"/>
      <c r="N146" s="10">
        <f>SUM(N147:N161)</f>
        <v>574.72</v>
      </c>
      <c r="O146" s="11">
        <f>SUM(O147:O161)</f>
        <v>55293.659999999989</v>
      </c>
      <c r="P146" s="12">
        <f>N146-O146</f>
        <v>-54718.939999999988</v>
      </c>
    </row>
    <row r="147" spans="1:17" ht="15.75" x14ac:dyDescent="0.25">
      <c r="A147" s="17" t="s">
        <v>147</v>
      </c>
      <c r="B147" s="17">
        <v>40404</v>
      </c>
      <c r="C147" s="17">
        <v>64001</v>
      </c>
      <c r="D147" s="18"/>
      <c r="E147" s="19">
        <v>3000</v>
      </c>
      <c r="F147" s="20"/>
      <c r="G147" s="18">
        <v>91.99</v>
      </c>
      <c r="H147" s="21">
        <v>689.62</v>
      </c>
      <c r="I147" s="20"/>
      <c r="J147" s="18"/>
      <c r="K147" s="21"/>
      <c r="L147" s="20"/>
      <c r="M147" s="17"/>
      <c r="N147" s="18">
        <v>566.4</v>
      </c>
      <c r="O147" s="21">
        <v>4866.82</v>
      </c>
      <c r="P147" s="20"/>
    </row>
    <row r="148" spans="1:17" ht="15.75" x14ac:dyDescent="0.25">
      <c r="A148" s="17" t="s">
        <v>148</v>
      </c>
      <c r="B148" s="17">
        <v>42002</v>
      </c>
      <c r="C148" s="17"/>
      <c r="D148" s="18"/>
      <c r="E148" s="19"/>
      <c r="F148" s="20"/>
      <c r="G148" s="18">
        <v>0.4</v>
      </c>
      <c r="H148" s="21"/>
      <c r="I148" s="20"/>
      <c r="J148" s="18"/>
      <c r="K148" s="21"/>
      <c r="L148" s="20"/>
      <c r="M148" s="17"/>
      <c r="N148" s="18">
        <v>8.32</v>
      </c>
      <c r="O148" s="21"/>
      <c r="P148" s="20"/>
    </row>
    <row r="149" spans="1:17" ht="15.75" x14ac:dyDescent="0.25">
      <c r="A149" s="17" t="s">
        <v>149</v>
      </c>
      <c r="B149" s="17"/>
      <c r="C149" s="17">
        <v>64002</v>
      </c>
      <c r="D149" s="18"/>
      <c r="E149" s="19">
        <v>16000</v>
      </c>
      <c r="F149" s="20"/>
      <c r="G149" s="18"/>
      <c r="H149" s="21">
        <v>6500</v>
      </c>
      <c r="I149" s="20"/>
      <c r="J149" s="18"/>
      <c r="K149" s="21"/>
      <c r="L149" s="20"/>
      <c r="M149" s="17"/>
      <c r="N149" s="18"/>
      <c r="O149" s="21">
        <v>15600</v>
      </c>
      <c r="P149" s="20"/>
    </row>
    <row r="150" spans="1:17" ht="15.75" x14ac:dyDescent="0.25">
      <c r="A150" s="17" t="s">
        <v>150</v>
      </c>
      <c r="B150" s="17"/>
      <c r="C150" s="17">
        <v>64003</v>
      </c>
      <c r="D150" s="18"/>
      <c r="E150" s="19">
        <v>10000</v>
      </c>
      <c r="F150" s="20"/>
      <c r="G150" s="18"/>
      <c r="H150" s="21">
        <v>2541.9</v>
      </c>
      <c r="I150" s="20"/>
      <c r="J150" s="18"/>
      <c r="K150" s="21"/>
      <c r="L150" s="20"/>
      <c r="M150" s="17"/>
      <c r="N150" s="18"/>
      <c r="O150" s="21">
        <v>8516.57</v>
      </c>
      <c r="P150" s="20"/>
    </row>
    <row r="151" spans="1:17" ht="15.75" x14ac:dyDescent="0.25">
      <c r="A151" s="17" t="s">
        <v>151</v>
      </c>
      <c r="B151" s="17"/>
      <c r="C151" s="17">
        <v>64004</v>
      </c>
      <c r="D151" s="18"/>
      <c r="E151" s="19">
        <v>5000</v>
      </c>
      <c r="F151" s="20"/>
      <c r="G151" s="18"/>
      <c r="H151" s="21">
        <v>2865.46</v>
      </c>
      <c r="I151" s="20"/>
      <c r="J151" s="18"/>
      <c r="K151" s="21"/>
      <c r="L151" s="20"/>
      <c r="M151" s="17"/>
      <c r="N151" s="18"/>
      <c r="O151" s="21">
        <v>11506.5</v>
      </c>
      <c r="P151" s="20"/>
    </row>
    <row r="152" spans="1:17" ht="15.75" x14ac:dyDescent="0.25">
      <c r="A152" s="17" t="s">
        <v>152</v>
      </c>
      <c r="B152" s="17"/>
      <c r="C152" s="17">
        <v>64005</v>
      </c>
      <c r="D152" s="18"/>
      <c r="E152" s="19">
        <v>500</v>
      </c>
      <c r="F152" s="20"/>
      <c r="G152" s="18"/>
      <c r="H152" s="19">
        <v>385</v>
      </c>
      <c r="I152" s="20"/>
      <c r="J152" s="18"/>
      <c r="K152" s="21"/>
      <c r="L152" s="20"/>
      <c r="M152" s="17"/>
      <c r="N152" s="18"/>
      <c r="O152" s="21">
        <v>1639.34</v>
      </c>
      <c r="P152" s="20"/>
    </row>
    <row r="153" spans="1:17" ht="15.75" x14ac:dyDescent="0.25">
      <c r="A153" s="17" t="s">
        <v>153</v>
      </c>
      <c r="B153" s="17"/>
      <c r="C153" s="17">
        <v>64007</v>
      </c>
      <c r="D153" s="18"/>
      <c r="E153" s="19">
        <v>500</v>
      </c>
      <c r="F153" s="20"/>
      <c r="G153" s="18"/>
      <c r="H153" s="21"/>
      <c r="I153" s="20"/>
      <c r="J153" s="18"/>
      <c r="K153" s="21"/>
      <c r="L153" s="20"/>
      <c r="M153" s="17"/>
      <c r="N153" s="18"/>
      <c r="O153" s="21">
        <v>902.12</v>
      </c>
      <c r="P153" s="20"/>
    </row>
    <row r="154" spans="1:17" ht="15.75" x14ac:dyDescent="0.25">
      <c r="A154" s="17" t="s">
        <v>154</v>
      </c>
      <c r="B154" s="17"/>
      <c r="C154" s="17">
        <v>64009</v>
      </c>
      <c r="D154" s="18"/>
      <c r="E154" s="19">
        <v>1000</v>
      </c>
      <c r="F154" s="20"/>
      <c r="G154" s="18"/>
      <c r="H154" s="21">
        <f>35.63+439.75</f>
        <v>475.38</v>
      </c>
      <c r="I154" s="20"/>
      <c r="J154" s="18"/>
      <c r="K154" s="21"/>
      <c r="L154" s="20"/>
      <c r="M154" s="17"/>
      <c r="N154" s="18"/>
      <c r="O154" s="21">
        <f>471.46+746.17</f>
        <v>1217.6299999999999</v>
      </c>
      <c r="P154" s="20"/>
      <c r="Q154" t="s">
        <v>182</v>
      </c>
    </row>
    <row r="155" spans="1:17" ht="15.75" x14ac:dyDescent="0.25">
      <c r="A155" s="17" t="s">
        <v>155</v>
      </c>
      <c r="B155" s="17"/>
      <c r="C155" s="17">
        <v>65002</v>
      </c>
      <c r="D155" s="18"/>
      <c r="E155" s="19">
        <v>1000</v>
      </c>
      <c r="F155" s="20"/>
      <c r="G155" s="18"/>
      <c r="H155" s="21">
        <v>2710.22</v>
      </c>
      <c r="I155" s="20"/>
      <c r="J155" s="18"/>
      <c r="K155" s="21"/>
      <c r="L155" s="20"/>
      <c r="M155" s="17"/>
      <c r="N155" s="18"/>
      <c r="O155" s="21">
        <v>5431.2</v>
      </c>
      <c r="P155" s="20"/>
    </row>
    <row r="156" spans="1:17" ht="15.75" x14ac:dyDescent="0.25">
      <c r="A156" s="17" t="s">
        <v>156</v>
      </c>
      <c r="B156" s="17"/>
      <c r="C156" s="17">
        <v>65003</v>
      </c>
      <c r="D156" s="18"/>
      <c r="E156" s="19">
        <v>250</v>
      </c>
      <c r="F156" s="20"/>
      <c r="G156" s="18"/>
      <c r="H156" s="21"/>
      <c r="I156" s="20"/>
      <c r="J156" s="18"/>
      <c r="K156" s="21"/>
      <c r="L156" s="20"/>
      <c r="M156" s="17"/>
      <c r="N156" s="18"/>
      <c r="O156" s="21"/>
      <c r="P156" s="20"/>
    </row>
    <row r="157" spans="1:17" ht="15.75" x14ac:dyDescent="0.25">
      <c r="A157" s="17" t="s">
        <v>157</v>
      </c>
      <c r="B157" s="17"/>
      <c r="C157" s="17">
        <v>65004</v>
      </c>
      <c r="D157" s="18"/>
      <c r="E157" s="19">
        <v>2000</v>
      </c>
      <c r="F157" s="20"/>
      <c r="G157" s="18"/>
      <c r="H157" s="21">
        <v>1222.45</v>
      </c>
      <c r="I157" s="20"/>
      <c r="J157" s="18"/>
      <c r="K157" s="21"/>
      <c r="L157" s="20"/>
      <c r="M157" s="17"/>
      <c r="N157" s="18"/>
      <c r="O157" s="21">
        <v>1480.31</v>
      </c>
      <c r="P157" s="20"/>
    </row>
    <row r="158" spans="1:17" ht="15.75" x14ac:dyDescent="0.25">
      <c r="A158" s="17" t="s">
        <v>158</v>
      </c>
      <c r="B158" s="17"/>
      <c r="C158" s="17">
        <v>65006</v>
      </c>
      <c r="D158" s="18"/>
      <c r="E158" s="19">
        <v>1000</v>
      </c>
      <c r="F158" s="20"/>
      <c r="G158" s="18"/>
      <c r="H158" s="21">
        <v>206.13</v>
      </c>
      <c r="I158" s="20"/>
      <c r="J158" s="18"/>
      <c r="K158" s="21"/>
      <c r="L158" s="20"/>
      <c r="M158" s="17"/>
      <c r="N158" s="18"/>
      <c r="O158" s="21">
        <v>806.04</v>
      </c>
      <c r="P158" s="20"/>
    </row>
    <row r="159" spans="1:17" ht="15.75" x14ac:dyDescent="0.25">
      <c r="A159" s="17" t="s">
        <v>159</v>
      </c>
      <c r="B159" s="17"/>
      <c r="C159" s="17">
        <v>65008</v>
      </c>
      <c r="D159" s="18"/>
      <c r="E159" s="19">
        <v>2500</v>
      </c>
      <c r="F159" s="20"/>
      <c r="G159" s="18"/>
      <c r="H159" s="21">
        <v>1042.3699999999999</v>
      </c>
      <c r="I159" s="20"/>
      <c r="J159" s="18"/>
      <c r="K159" s="21"/>
      <c r="L159" s="20"/>
      <c r="M159" s="17"/>
      <c r="N159" s="18"/>
      <c r="O159" s="21">
        <v>1599.67</v>
      </c>
      <c r="P159" s="20"/>
    </row>
    <row r="160" spans="1:17" ht="15.75" x14ac:dyDescent="0.25">
      <c r="A160" s="17" t="s">
        <v>160</v>
      </c>
      <c r="B160" s="17"/>
      <c r="C160" s="17">
        <v>65010</v>
      </c>
      <c r="D160" s="18"/>
      <c r="E160" s="19"/>
      <c r="F160" s="20"/>
      <c r="G160" s="18"/>
      <c r="H160" s="21"/>
      <c r="I160" s="20"/>
      <c r="J160" s="18"/>
      <c r="K160" s="21"/>
      <c r="L160" s="20"/>
      <c r="M160" s="17"/>
      <c r="N160" s="18"/>
      <c r="O160" s="21"/>
      <c r="P160" s="20"/>
    </row>
    <row r="161" spans="1:16" ht="15.75" x14ac:dyDescent="0.25">
      <c r="A161" s="17" t="s">
        <v>161</v>
      </c>
      <c r="B161" s="17"/>
      <c r="C161" s="17">
        <v>65011</v>
      </c>
      <c r="D161" s="18"/>
      <c r="E161" s="21">
        <v>500</v>
      </c>
      <c r="F161" s="20"/>
      <c r="G161" s="18"/>
      <c r="H161" s="21">
        <v>45.3</v>
      </c>
      <c r="I161" s="20"/>
      <c r="J161" s="18"/>
      <c r="K161" s="21"/>
      <c r="L161" s="20"/>
      <c r="M161" s="17"/>
      <c r="N161" s="18"/>
      <c r="O161" s="21">
        <v>1727.46</v>
      </c>
      <c r="P161" s="20"/>
    </row>
    <row r="162" spans="1:16" ht="15.75" x14ac:dyDescent="0.25">
      <c r="A162" s="9" t="s">
        <v>162</v>
      </c>
      <c r="B162" s="9"/>
      <c r="C162" s="9">
        <v>655</v>
      </c>
      <c r="D162" s="10">
        <f>SUM(D163:D171)</f>
        <v>6000</v>
      </c>
      <c r="E162" s="11">
        <f>SUM(E163:E171)</f>
        <v>11500</v>
      </c>
      <c r="F162" s="12">
        <f>D162-E162</f>
        <v>-5500</v>
      </c>
      <c r="G162" s="10">
        <f>SUM(G163:G171)</f>
        <v>11537.9</v>
      </c>
      <c r="H162" s="11">
        <f>SUM(H163:H171)</f>
        <v>14687.400000000001</v>
      </c>
      <c r="I162" s="12">
        <f>G162-H162</f>
        <v>-3149.5000000000018</v>
      </c>
      <c r="J162" s="13">
        <f>G162-D162</f>
        <v>5537.9</v>
      </c>
      <c r="K162" s="14">
        <f>H162-E162</f>
        <v>3187.4000000000015</v>
      </c>
      <c r="L162" s="15">
        <f>J162-K162</f>
        <v>2350.4999999999982</v>
      </c>
      <c r="M162" s="16"/>
      <c r="N162" s="10">
        <f>SUM(N163:N171)</f>
        <v>2087.29</v>
      </c>
      <c r="O162" s="11">
        <f>SUM(O163:O171)</f>
        <v>9438.4700000000012</v>
      </c>
      <c r="P162" s="12">
        <f>N162-O162</f>
        <v>-7351.1800000000012</v>
      </c>
    </row>
    <row r="163" spans="1:16" ht="15.75" x14ac:dyDescent="0.25">
      <c r="A163" s="17" t="s">
        <v>128</v>
      </c>
      <c r="B163" s="17"/>
      <c r="C163" s="17">
        <v>65501</v>
      </c>
      <c r="D163" s="18"/>
      <c r="E163" s="21"/>
      <c r="F163" s="20"/>
      <c r="G163" s="18"/>
      <c r="H163" s="21"/>
      <c r="I163" s="20"/>
      <c r="J163" s="18"/>
      <c r="K163" s="21"/>
      <c r="L163" s="20"/>
      <c r="M163" s="17"/>
      <c r="N163" s="18"/>
      <c r="O163" s="21"/>
      <c r="P163" s="20"/>
    </row>
    <row r="164" spans="1:16" ht="15.75" x14ac:dyDescent="0.25">
      <c r="A164" s="17" t="s">
        <v>163</v>
      </c>
      <c r="B164" s="17"/>
      <c r="C164" s="17">
        <v>65502</v>
      </c>
      <c r="D164" s="18"/>
      <c r="E164" s="19">
        <v>500</v>
      </c>
      <c r="F164" s="20"/>
      <c r="G164" s="18"/>
      <c r="H164" s="21">
        <v>50.15</v>
      </c>
      <c r="I164" s="20"/>
      <c r="J164" s="18"/>
      <c r="K164" s="21"/>
      <c r="L164" s="20"/>
      <c r="M164" s="17"/>
      <c r="N164" s="18"/>
      <c r="O164" s="21">
        <v>61.64</v>
      </c>
      <c r="P164" s="20"/>
    </row>
    <row r="165" spans="1:16" ht="15.75" x14ac:dyDescent="0.25">
      <c r="A165" s="17" t="s">
        <v>164</v>
      </c>
      <c r="B165" s="17"/>
      <c r="C165" s="17">
        <v>65504</v>
      </c>
      <c r="D165" s="18"/>
      <c r="E165" s="19">
        <v>2000</v>
      </c>
      <c r="F165" s="20"/>
      <c r="G165" s="18"/>
      <c r="H165" s="21">
        <v>27.5</v>
      </c>
      <c r="I165" s="20"/>
      <c r="J165" s="18"/>
      <c r="K165" s="21"/>
      <c r="L165" s="20"/>
      <c r="M165" s="17"/>
      <c r="N165" s="18"/>
      <c r="O165" s="21">
        <v>447.3</v>
      </c>
      <c r="P165" s="20"/>
    </row>
    <row r="166" spans="1:16" ht="15.75" x14ac:dyDescent="0.25">
      <c r="A166" s="17" t="s">
        <v>165</v>
      </c>
      <c r="B166" s="17"/>
      <c r="C166" s="17">
        <v>65505</v>
      </c>
      <c r="D166" s="18"/>
      <c r="E166" s="19">
        <v>500</v>
      </c>
      <c r="F166" s="20"/>
      <c r="G166" s="18"/>
      <c r="H166" s="21">
        <v>350</v>
      </c>
      <c r="I166" s="20"/>
      <c r="J166" s="18"/>
      <c r="K166" s="21"/>
      <c r="L166" s="20"/>
      <c r="M166" s="17"/>
      <c r="N166" s="18"/>
      <c r="O166" s="21">
        <v>445.83</v>
      </c>
      <c r="P166" s="20"/>
    </row>
    <row r="167" spans="1:16" ht="15.75" x14ac:dyDescent="0.25">
      <c r="A167" s="17" t="s">
        <v>166</v>
      </c>
      <c r="B167" s="17">
        <v>40404</v>
      </c>
      <c r="C167" s="17">
        <v>65506</v>
      </c>
      <c r="D167" s="18"/>
      <c r="E167" s="19">
        <v>500</v>
      </c>
      <c r="F167" s="20"/>
      <c r="G167" s="18"/>
      <c r="H167" s="21"/>
      <c r="I167" s="20"/>
      <c r="J167" s="18"/>
      <c r="K167" s="21"/>
      <c r="L167" s="20"/>
      <c r="M167" s="17"/>
      <c r="N167" s="18"/>
      <c r="O167" s="21">
        <v>53.5</v>
      </c>
      <c r="P167" s="20"/>
    </row>
    <row r="168" spans="1:16" ht="15.75" x14ac:dyDescent="0.25">
      <c r="A168" s="17" t="s">
        <v>167</v>
      </c>
      <c r="B168" s="17" t="s">
        <v>168</v>
      </c>
      <c r="C168" s="17">
        <v>65508</v>
      </c>
      <c r="D168" s="22">
        <v>6000</v>
      </c>
      <c r="E168" s="19">
        <v>7000</v>
      </c>
      <c r="F168" s="20"/>
      <c r="G168" s="18">
        <v>11537.9</v>
      </c>
      <c r="H168" s="21">
        <v>11882.54</v>
      </c>
      <c r="I168" s="20"/>
      <c r="J168" s="18"/>
      <c r="K168" s="21"/>
      <c r="L168" s="20"/>
      <c r="M168" s="17"/>
      <c r="N168" s="18">
        <v>2087.29</v>
      </c>
      <c r="O168" s="19">
        <v>6869.57</v>
      </c>
      <c r="P168" s="20"/>
    </row>
    <row r="169" spans="1:16" ht="15.75" x14ac:dyDescent="0.25">
      <c r="A169" s="17" t="s">
        <v>169</v>
      </c>
      <c r="B169" s="17"/>
      <c r="C169" s="17">
        <v>65510</v>
      </c>
      <c r="D169" s="22"/>
      <c r="E169" s="19">
        <v>1000</v>
      </c>
      <c r="F169" s="20"/>
      <c r="G169" s="18"/>
      <c r="H169" s="21">
        <v>1652.46</v>
      </c>
      <c r="I169" s="20"/>
      <c r="J169" s="18"/>
      <c r="K169" s="21"/>
      <c r="L169" s="20"/>
      <c r="M169" s="17"/>
      <c r="N169" s="18"/>
      <c r="O169" s="21">
        <v>1560.63</v>
      </c>
      <c r="P169" s="20"/>
    </row>
    <row r="170" spans="1:16" ht="15.75" x14ac:dyDescent="0.25">
      <c r="A170" s="17"/>
      <c r="B170" s="17"/>
      <c r="C170" s="17"/>
      <c r="D170" s="22"/>
      <c r="E170" s="19"/>
      <c r="F170" s="20"/>
      <c r="G170" s="18"/>
      <c r="H170" s="21"/>
      <c r="I170" s="20"/>
      <c r="J170" s="18"/>
      <c r="K170" s="21"/>
      <c r="L170" s="20"/>
      <c r="M170" s="17"/>
      <c r="N170" s="18"/>
      <c r="O170" s="21"/>
      <c r="P170" s="20"/>
    </row>
    <row r="171" spans="1:16" ht="15.75" x14ac:dyDescent="0.25">
      <c r="A171" s="17" t="s">
        <v>170</v>
      </c>
      <c r="B171" s="17"/>
      <c r="C171" s="17">
        <v>65512</v>
      </c>
      <c r="D171" s="18"/>
      <c r="E171" s="19"/>
      <c r="F171" s="20"/>
      <c r="G171" s="18"/>
      <c r="H171" s="21">
        <v>724.75</v>
      </c>
      <c r="I171" s="20"/>
      <c r="J171" s="18"/>
      <c r="K171" s="21"/>
      <c r="L171" s="20"/>
      <c r="M171" s="17"/>
      <c r="N171" s="18"/>
      <c r="O171" s="21"/>
      <c r="P171" s="20"/>
    </row>
    <row r="172" spans="1:16" ht="15.75" x14ac:dyDescent="0.25">
      <c r="A172" s="9" t="s">
        <v>171</v>
      </c>
      <c r="B172" s="9"/>
      <c r="C172" s="9">
        <v>660</v>
      </c>
      <c r="D172" s="10">
        <f>SUM(D173:D174)</f>
        <v>0</v>
      </c>
      <c r="E172" s="11">
        <f>SUM(E173:E174)</f>
        <v>8500</v>
      </c>
      <c r="F172" s="12">
        <f>D172-E172</f>
        <v>-8500</v>
      </c>
      <c r="G172" s="10">
        <f>SUM(G173:G175)</f>
        <v>1175</v>
      </c>
      <c r="H172" s="11">
        <f>SUM(H173:H175)</f>
        <v>2810.01</v>
      </c>
      <c r="I172" s="12">
        <f>G172-H172</f>
        <v>-1635.0100000000002</v>
      </c>
      <c r="J172" s="13">
        <f>G172-D172</f>
        <v>1175</v>
      </c>
      <c r="K172" s="14">
        <f>H172-E172</f>
        <v>-5689.99</v>
      </c>
      <c r="L172" s="15">
        <f>J172-K172</f>
        <v>6864.99</v>
      </c>
      <c r="M172" s="16"/>
      <c r="N172" s="10">
        <f>SUM(N173:N174)</f>
        <v>0</v>
      </c>
      <c r="O172" s="11">
        <f>SUM(O173:O175)</f>
        <v>8968.41</v>
      </c>
      <c r="P172" s="12">
        <f>N172-O172</f>
        <v>-8968.41</v>
      </c>
    </row>
    <row r="173" spans="1:16" ht="15.75" x14ac:dyDescent="0.25">
      <c r="A173" s="17" t="s">
        <v>172</v>
      </c>
      <c r="B173" s="17"/>
      <c r="C173" s="17">
        <v>66001</v>
      </c>
      <c r="D173" s="18"/>
      <c r="E173" s="19">
        <v>8000</v>
      </c>
      <c r="F173" s="20"/>
      <c r="G173" s="18"/>
      <c r="H173" s="21">
        <v>2810.01</v>
      </c>
      <c r="I173" s="20"/>
      <c r="J173" s="18"/>
      <c r="K173" s="21"/>
      <c r="L173" s="20"/>
      <c r="M173" s="17"/>
      <c r="N173" s="18"/>
      <c r="O173" s="21">
        <v>8968.41</v>
      </c>
      <c r="P173" s="20"/>
    </row>
    <row r="174" spans="1:16" ht="15.75" x14ac:dyDescent="0.25">
      <c r="A174" s="17" t="s">
        <v>173</v>
      </c>
      <c r="B174" s="17">
        <v>42508</v>
      </c>
      <c r="C174" s="17">
        <v>66003</v>
      </c>
      <c r="D174" s="22"/>
      <c r="E174" s="19">
        <v>500</v>
      </c>
      <c r="F174" s="20"/>
      <c r="G174" s="73"/>
      <c r="H174" s="21"/>
      <c r="I174" s="20"/>
      <c r="J174" s="18"/>
      <c r="K174" s="21"/>
      <c r="L174" s="20"/>
      <c r="M174" s="17"/>
      <c r="N174" s="72"/>
      <c r="O174" s="21"/>
      <c r="P174" s="20"/>
    </row>
    <row r="175" spans="1:16" ht="16.5" thickBot="1" x14ac:dyDescent="0.3">
      <c r="A175" s="27" t="s">
        <v>183</v>
      </c>
      <c r="B175" s="27"/>
      <c r="C175" s="27"/>
      <c r="D175" s="28"/>
      <c r="E175" s="29"/>
      <c r="F175" s="30"/>
      <c r="G175" s="74">
        <v>1175</v>
      </c>
      <c r="H175" s="29"/>
      <c r="I175" s="30"/>
      <c r="J175" s="28"/>
      <c r="K175" s="29"/>
      <c r="L175" s="30"/>
      <c r="M175" s="17"/>
      <c r="N175" s="28"/>
      <c r="O175" s="29"/>
      <c r="P175" s="30"/>
    </row>
    <row r="176" spans="1:16" ht="16.5" thickTop="1" x14ac:dyDescent="0.25">
      <c r="A176" s="16" t="s">
        <v>174</v>
      </c>
      <c r="B176" s="16"/>
      <c r="C176" s="16"/>
      <c r="D176" s="31">
        <f t="shared" ref="D176:L176" si="3">D5+D13+D24+D30+D38+D47+D54+D62+D71+D82+D93+D98+D108+D122+D125+D131+D134</f>
        <v>676140</v>
      </c>
      <c r="E176" s="32">
        <f t="shared" si="3"/>
        <v>349190</v>
      </c>
      <c r="F176" s="33">
        <f t="shared" si="3"/>
        <v>325950</v>
      </c>
      <c r="G176" s="31">
        <f t="shared" si="3"/>
        <v>220883.91999999998</v>
      </c>
      <c r="H176" s="32">
        <f t="shared" si="3"/>
        <v>85861.92</v>
      </c>
      <c r="I176" s="33">
        <f t="shared" si="3"/>
        <v>135022</v>
      </c>
      <c r="J176" s="31">
        <f t="shared" si="3"/>
        <v>-446256.07999999996</v>
      </c>
      <c r="K176" s="32">
        <f t="shared" si="3"/>
        <v>-255328.08</v>
      </c>
      <c r="L176" s="33">
        <f t="shared" si="3"/>
        <v>-190928</v>
      </c>
      <c r="M176" s="16"/>
      <c r="N176" s="31">
        <f>N5+N13+N24+N30+N38+N47+N54+N62+N71+N82+N93+N98+N108+N122+N125+N131+N134</f>
        <v>709067.32000000007</v>
      </c>
      <c r="O176" s="32">
        <f>O5+O13+O24+O30+O38+O47+O54+O62+O71+O82+O93+O98+O108+O122+O125+O131+O134</f>
        <v>360471.28</v>
      </c>
      <c r="P176" s="33">
        <f>P5+P13+P24+P30+P38+P47+P54+P62+P71+P82+P93+P98+P108+P122+P125+P131+P134</f>
        <v>348596.04</v>
      </c>
    </row>
    <row r="177" spans="1:16" ht="15.75" x14ac:dyDescent="0.25">
      <c r="A177" s="16" t="s">
        <v>175</v>
      </c>
      <c r="B177" s="17"/>
      <c r="C177" s="17"/>
      <c r="D177" s="34">
        <f t="shared" ref="D177:L177" si="4">D139+D143+D146+D162+D172</f>
        <v>6000</v>
      </c>
      <c r="E177" s="35">
        <f t="shared" si="4"/>
        <v>291250</v>
      </c>
      <c r="F177" s="21">
        <f t="shared" si="4"/>
        <v>-285250</v>
      </c>
      <c r="G177" s="34">
        <f t="shared" si="4"/>
        <v>12805.289999999999</v>
      </c>
      <c r="H177" s="35">
        <f t="shared" si="4"/>
        <v>120174.33</v>
      </c>
      <c r="I177" s="21">
        <f t="shared" si="4"/>
        <v>-107369.04000000001</v>
      </c>
      <c r="J177" s="34">
        <f t="shared" si="4"/>
        <v>6805.29</v>
      </c>
      <c r="K177" s="36">
        <f t="shared" si="4"/>
        <v>-171075.66999999998</v>
      </c>
      <c r="L177" s="37">
        <f t="shared" si="4"/>
        <v>177880.95999999996</v>
      </c>
      <c r="M177" s="17"/>
      <c r="N177" s="34">
        <f>N139+N143+N146+N162+N172</f>
        <v>2662.01</v>
      </c>
      <c r="O177" s="35">
        <f>O139+O143+O146+O162+O172</f>
        <v>292654.51999999996</v>
      </c>
      <c r="P177" s="38">
        <f>P139+P143+P146+P162+P172</f>
        <v>-289992.50999999995</v>
      </c>
    </row>
    <row r="178" spans="1:16" ht="16.5" thickBot="1" x14ac:dyDescent="0.3">
      <c r="A178" s="39"/>
      <c r="B178" s="39"/>
      <c r="C178" s="39"/>
      <c r="D178" s="40"/>
      <c r="E178" s="41"/>
      <c r="F178" s="42"/>
      <c r="G178" s="40"/>
      <c r="H178" s="41"/>
      <c r="I178" s="42"/>
      <c r="J178" s="40"/>
      <c r="K178" s="41"/>
      <c r="L178" s="42"/>
      <c r="M178" s="17"/>
      <c r="N178" s="40"/>
      <c r="O178" s="41"/>
      <c r="P178" s="42"/>
    </row>
    <row r="179" spans="1:16" ht="16.5" thickTop="1" x14ac:dyDescent="0.25">
      <c r="A179" s="16" t="s">
        <v>176</v>
      </c>
      <c r="B179" s="17"/>
      <c r="C179" s="17"/>
      <c r="D179" s="43">
        <f>D177+D176</f>
        <v>682140</v>
      </c>
      <c r="E179" s="44">
        <f t="shared" ref="E179:F179" si="5">E177+E176</f>
        <v>640440</v>
      </c>
      <c r="F179" s="45">
        <f t="shared" si="5"/>
        <v>40700</v>
      </c>
      <c r="G179" s="43">
        <f>G177+G176</f>
        <v>233689.21</v>
      </c>
      <c r="H179" s="46">
        <f>H177+H176</f>
        <v>206036.25</v>
      </c>
      <c r="I179" s="45">
        <f t="shared" ref="I179" si="6">I177+I176</f>
        <v>27652.959999999992</v>
      </c>
      <c r="J179" s="43">
        <f>J177+J176</f>
        <v>-439450.79</v>
      </c>
      <c r="K179" s="44">
        <f t="shared" ref="K179:L179" si="7">K177+K176</f>
        <v>-426403.75</v>
      </c>
      <c r="L179" s="45">
        <f t="shared" si="7"/>
        <v>-13047.040000000037</v>
      </c>
      <c r="M179" s="16"/>
      <c r="N179" s="43">
        <f>N177+N176</f>
        <v>711729.33000000007</v>
      </c>
      <c r="O179" s="44">
        <f t="shared" ref="O179:P179" si="8">O177+O176</f>
        <v>653125.80000000005</v>
      </c>
      <c r="P179" s="45">
        <f t="shared" si="8"/>
        <v>58603.530000000028</v>
      </c>
    </row>
    <row r="180" spans="1:16" x14ac:dyDescent="0.25">
      <c r="D180" s="47"/>
      <c r="E180" s="48"/>
      <c r="F180" s="49"/>
      <c r="G180" s="47"/>
      <c r="H180" s="48"/>
      <c r="I180" s="49"/>
      <c r="J180" s="50"/>
      <c r="K180" s="51"/>
      <c r="L180" s="52"/>
      <c r="N180" s="47"/>
      <c r="O180" s="48"/>
      <c r="P180" s="49"/>
    </row>
    <row r="181" spans="1:16" x14ac:dyDescent="0.25">
      <c r="A181" s="53"/>
      <c r="B181" s="53"/>
      <c r="C181" s="53"/>
      <c r="D181" s="54"/>
      <c r="E181" s="55"/>
      <c r="F181" s="56"/>
      <c r="G181" s="54"/>
      <c r="H181" s="55"/>
      <c r="I181" s="56"/>
      <c r="J181" s="54"/>
      <c r="K181" s="55"/>
      <c r="L181" s="56"/>
      <c r="N181" s="54"/>
      <c r="O181" s="55"/>
      <c r="P181" s="56"/>
    </row>
    <row r="182" spans="1:16" ht="15.75" x14ac:dyDescent="0.25">
      <c r="A182" s="9" t="s">
        <v>177</v>
      </c>
      <c r="B182" s="57"/>
      <c r="C182" s="57"/>
      <c r="D182" s="58">
        <f>SUM(D183:D185)</f>
        <v>0</v>
      </c>
      <c r="E182" s="59">
        <f>SUM(E183:E185)</f>
        <v>0</v>
      </c>
      <c r="F182" s="60">
        <f>D182-E182</f>
        <v>0</v>
      </c>
      <c r="G182" s="58">
        <f>SUM(G183:G185)</f>
        <v>0</v>
      </c>
      <c r="H182" s="59">
        <f>SUM(H183:H185)</f>
        <v>0</v>
      </c>
      <c r="I182" s="60">
        <f>G182-H182</f>
        <v>0</v>
      </c>
      <c r="J182" s="10">
        <f>G182-D182</f>
        <v>0</v>
      </c>
      <c r="K182" s="11">
        <f>H182-E182</f>
        <v>0</v>
      </c>
      <c r="L182" s="12">
        <f>J182-K182</f>
        <v>0</v>
      </c>
      <c r="N182" s="58">
        <f>SUM(N183:N185)</f>
        <v>0</v>
      </c>
      <c r="O182" s="59">
        <f>SUM(O183:O185)</f>
        <v>0</v>
      </c>
      <c r="P182" s="60">
        <f>N182-O182</f>
        <v>0</v>
      </c>
    </row>
    <row r="183" spans="1:16" ht="15.75" x14ac:dyDescent="0.25">
      <c r="A183" s="17" t="s">
        <v>178</v>
      </c>
      <c r="B183" s="17">
        <v>44508</v>
      </c>
      <c r="D183" s="50"/>
      <c r="E183" s="51"/>
      <c r="F183" s="52"/>
      <c r="G183" s="50"/>
      <c r="H183" s="51"/>
      <c r="I183" s="52"/>
      <c r="J183" s="50"/>
      <c r="K183" s="51"/>
      <c r="L183" s="52"/>
      <c r="N183" s="47">
        <v>0</v>
      </c>
      <c r="O183" s="48"/>
      <c r="P183" s="49"/>
    </row>
    <row r="184" spans="1:16" ht="15.75" x14ac:dyDescent="0.25">
      <c r="A184" s="17" t="s">
        <v>179</v>
      </c>
      <c r="B184" s="17">
        <v>40405</v>
      </c>
      <c r="C184" s="17"/>
      <c r="D184" s="18">
        <v>0</v>
      </c>
      <c r="E184" s="21"/>
      <c r="F184" s="20"/>
      <c r="G184" s="18"/>
      <c r="H184" s="21"/>
      <c r="I184" s="20"/>
      <c r="J184" s="22"/>
      <c r="K184" s="19"/>
      <c r="L184" s="23"/>
      <c r="M184" s="17"/>
      <c r="N184" s="18"/>
      <c r="O184" s="21"/>
      <c r="P184" s="20"/>
    </row>
    <row r="185" spans="1:16" ht="15.75" x14ac:dyDescent="0.25">
      <c r="A185" s="17" t="s">
        <v>180</v>
      </c>
      <c r="B185" s="17">
        <v>40406</v>
      </c>
      <c r="C185" s="17"/>
      <c r="D185" s="18">
        <v>0</v>
      </c>
      <c r="E185" s="21"/>
      <c r="F185" s="20"/>
      <c r="G185" s="18"/>
      <c r="H185" s="21"/>
      <c r="I185" s="20"/>
      <c r="J185" s="22"/>
      <c r="K185" s="19"/>
      <c r="L185" s="23"/>
      <c r="M185" s="17"/>
      <c r="N185" s="18">
        <v>0</v>
      </c>
      <c r="O185" s="21"/>
      <c r="P185" s="20"/>
    </row>
    <row r="186" spans="1:16" ht="16.5" thickBot="1" x14ac:dyDescent="0.3">
      <c r="A186" s="39"/>
      <c r="B186" s="39"/>
      <c r="C186" s="39"/>
      <c r="D186" s="40"/>
      <c r="E186" s="41"/>
      <c r="F186" s="42"/>
      <c r="G186" s="40"/>
      <c r="H186" s="41"/>
      <c r="I186" s="42"/>
      <c r="J186" s="61"/>
      <c r="K186" s="62"/>
      <c r="L186" s="63"/>
      <c r="M186" s="64"/>
      <c r="N186" s="40"/>
      <c r="O186" s="41"/>
      <c r="P186" s="42"/>
    </row>
    <row r="187" spans="1:16" ht="17.25" thickTop="1" thickBot="1" x14ac:dyDescent="0.3">
      <c r="A187" s="16" t="s">
        <v>181</v>
      </c>
      <c r="B187" s="16"/>
      <c r="C187" s="16"/>
      <c r="D187" s="65">
        <f>D182+D179</f>
        <v>682140</v>
      </c>
      <c r="E187" s="66">
        <f t="shared" ref="E187:P187" si="9">E182+E179</f>
        <v>640440</v>
      </c>
      <c r="F187" s="67">
        <f t="shared" si="9"/>
        <v>40700</v>
      </c>
      <c r="G187" s="65">
        <f t="shared" si="9"/>
        <v>233689.21</v>
      </c>
      <c r="H187" s="66">
        <f t="shared" si="9"/>
        <v>206036.25</v>
      </c>
      <c r="I187" s="67">
        <f t="shared" si="9"/>
        <v>27652.959999999992</v>
      </c>
      <c r="J187" s="68">
        <f t="shared" si="9"/>
        <v>-439450.79</v>
      </c>
      <c r="K187" s="69">
        <f t="shared" si="9"/>
        <v>-426403.75</v>
      </c>
      <c r="L187" s="70">
        <f t="shared" si="9"/>
        <v>-13047.040000000037</v>
      </c>
      <c r="M187" s="71"/>
      <c r="N187" s="65">
        <f t="shared" si="9"/>
        <v>711729.33000000007</v>
      </c>
      <c r="O187" s="66">
        <f t="shared" si="9"/>
        <v>653125.80000000005</v>
      </c>
      <c r="P187" s="67">
        <f t="shared" si="9"/>
        <v>58603.530000000028</v>
      </c>
    </row>
  </sheetData>
  <mergeCells count="6">
    <mergeCell ref="A1:P1"/>
    <mergeCell ref="B3:C3"/>
    <mergeCell ref="D3:F3"/>
    <mergeCell ref="G3:I3"/>
    <mergeCell ref="J3:L3"/>
    <mergeCell ref="N3:P3"/>
  </mergeCells>
  <pageMargins left="0.7" right="0.7" top="0.75" bottom="0.75" header="0.3" footer="0.3"/>
  <pageSetup scale="5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E3E948D7CA2A46965F4C6DDCA178E1" ma:contentTypeVersion="16" ma:contentTypeDescription="Create a new document." ma:contentTypeScope="" ma:versionID="d6a998327666af286d5dfd11effef395">
  <xsd:schema xmlns:xsd="http://www.w3.org/2001/XMLSchema" xmlns:xs="http://www.w3.org/2001/XMLSchema" xmlns:p="http://schemas.microsoft.com/office/2006/metadata/properties" xmlns:ns2="496cd4fb-59b5-454e-8f36-30cf926ed10d" xmlns:ns3="e9496c24-c55b-4f6d-b131-920fa217a0dd" targetNamespace="http://schemas.microsoft.com/office/2006/metadata/properties" ma:root="true" ma:fieldsID="a26f031962e081671493c1325fbc8472" ns2:_="" ns3:_="">
    <xsd:import namespace="496cd4fb-59b5-454e-8f36-30cf926ed10d"/>
    <xsd:import namespace="e9496c24-c55b-4f6d-b131-920fa217a0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cd4fb-59b5-454e-8f36-30cf926ed1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297bcea-af73-45a7-8944-76b7eb1d80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96c24-c55b-4f6d-b131-920fa217a0d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f581e33-693d-4176-b9a7-cf7f64535fc5}" ma:internalName="TaxCatchAll" ma:showField="CatchAllData" ma:web="e9496c24-c55b-4f6d-b131-920fa217a0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cd4fb-59b5-454e-8f36-30cf926ed10d">
      <Terms xmlns="http://schemas.microsoft.com/office/infopath/2007/PartnerControls"/>
    </lcf76f155ced4ddcb4097134ff3c332f>
    <TaxCatchAll xmlns="e9496c24-c55b-4f6d-b131-920fa217a0dd" xsi:nil="true"/>
  </documentManagement>
</p:properties>
</file>

<file path=customXml/itemProps1.xml><?xml version="1.0" encoding="utf-8"?>
<ds:datastoreItem xmlns:ds="http://schemas.openxmlformats.org/officeDocument/2006/customXml" ds:itemID="{F531CF11-F082-4471-91D3-C0E9597CEF5C}"/>
</file>

<file path=customXml/itemProps2.xml><?xml version="1.0" encoding="utf-8"?>
<ds:datastoreItem xmlns:ds="http://schemas.openxmlformats.org/officeDocument/2006/customXml" ds:itemID="{7920A9AA-2760-45A8-9B28-CA9968DD9E9C}"/>
</file>

<file path=customXml/itemProps3.xml><?xml version="1.0" encoding="utf-8"?>
<ds:datastoreItem xmlns:ds="http://schemas.openxmlformats.org/officeDocument/2006/customXml" ds:itemID="{F93463AC-4CC4-44E7-A11C-7A19924B69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Sumpter</dc:creator>
  <cp:lastModifiedBy>Dave Laraba</cp:lastModifiedBy>
  <cp:lastPrinted>2026-01-09T16:54:32Z</cp:lastPrinted>
  <dcterms:created xsi:type="dcterms:W3CDTF">2026-01-09T16:49:34Z</dcterms:created>
  <dcterms:modified xsi:type="dcterms:W3CDTF">2026-01-09T23:38:59Z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0x01010085E3E948D7CA2A46965F4C6DDCA178E1</vt:lpwstr>
  </property>
</Properties>
</file>